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065" tabRatio="902" activeTab="4"/>
  </bookViews>
  <sheets>
    <sheet name="BIỂU 04 - Tổng hợp Việc" sheetId="1" r:id="rId1"/>
    <sheet name="BIỂU 05 - Tổng hợp Tiền" sheetId="2" r:id="rId2"/>
    <sheet name="Kiem tra" sheetId="3" r:id="rId3"/>
    <sheet name="PL Ban CĐTHADS" sheetId="4" r:id="rId4"/>
    <sheet name="HGB_Viec" sheetId="5" r:id="rId5"/>
    <sheet name="HGB_Tien" sheetId="6" r:id="rId6"/>
    <sheet name="SoViecTDR" sheetId="7" r:id="rId7"/>
    <sheet name="SoTienTDR" sheetId="8" r:id="rId8"/>
    <sheet name="Theo doi so CĐK" sheetId="9" r:id="rId9"/>
    <sheet name="THX SoNTCS" sheetId="10" r:id="rId10"/>
  </sheets>
  <externalReferences>
    <externalReference r:id="rId13"/>
    <externalReference r:id="rId14"/>
    <externalReference r:id="rId15"/>
    <externalReference r:id="rId16"/>
    <externalReference r:id="rId17"/>
  </externalReferences>
  <definedNames>
    <definedName name="_xlnm.Print_Area" localSheetId="9">'THX SoNTCS'!$A$1:$Q$31</definedName>
  </definedNames>
  <calcPr fullCalcOnLoad="1"/>
</workbook>
</file>

<file path=xl/sharedStrings.xml><?xml version="1.0" encoding="utf-8"?>
<sst xmlns="http://schemas.openxmlformats.org/spreadsheetml/2006/main" count="979" uniqueCount="334">
  <si>
    <t>Đơn vị tính: Bản án, quyết định, việc và %</t>
  </si>
  <si>
    <t>STT</t>
  </si>
  <si>
    <t>Tên chỉ tiêu</t>
  </si>
  <si>
    <t>Tổng số  bản án, quyết định đã nhận</t>
  </si>
  <si>
    <t>Tổng số giải quyết</t>
  </si>
  <si>
    <t>Chia ra:</t>
  </si>
  <si>
    <t>Ủy thác thi hành án</t>
  </si>
  <si>
    <t>Thu hồi, hủy quyết định THA</t>
  </si>
  <si>
    <t>Tổng số phải thi hành</t>
  </si>
  <si>
    <t xml:space="preserve">Số chuyển kỳ sau </t>
  </si>
  <si>
    <t>Tỷ lệ thi hành xong trong số có điều kiện</t>
  </si>
  <si>
    <t>Năm trước chuyển sang (trừ số đã chuyển sổ theo dõi riêng)</t>
  </si>
  <si>
    <t>Thụ lý mới</t>
  </si>
  <si>
    <t>Tổng số có điều kiện thi hành</t>
  </si>
  <si>
    <t>Chưa có điều kiện (trừ số đã chuyển sổ theo dõi riêng)</t>
  </si>
  <si>
    <t>Hoãn thi hành án (trừ điểm c k1, Đ 48)</t>
  </si>
  <si>
    <t xml:space="preserve">Tạm đình chỉ thi hành án </t>
  </si>
  <si>
    <t>Tổng số thi hành xong</t>
  </si>
  <si>
    <t>Đang thi hành</t>
  </si>
  <si>
    <t>Hoãn theo điểm c k1, Đ 48</t>
  </si>
  <si>
    <t>Trường hợp khác</t>
  </si>
  <si>
    <t>Thi hành xong</t>
  </si>
  <si>
    <t xml:space="preserve">Đình chỉ </t>
  </si>
  <si>
    <t>A</t>
  </si>
  <si>
    <t>1</t>
  </si>
  <si>
    <t>2</t>
  </si>
  <si>
    <t>3</t>
  </si>
  <si>
    <t>4</t>
  </si>
  <si>
    <t>5</t>
  </si>
  <si>
    <t>6</t>
  </si>
  <si>
    <t>7</t>
  </si>
  <si>
    <t>8</t>
  </si>
  <si>
    <t>9</t>
  </si>
  <si>
    <t>10</t>
  </si>
  <si>
    <t>11</t>
  </si>
  <si>
    <t>12</t>
  </si>
  <si>
    <t>13</t>
  </si>
  <si>
    <t>14</t>
  </si>
  <si>
    <t>15</t>
  </si>
  <si>
    <t>16</t>
  </si>
  <si>
    <t>17</t>
  </si>
  <si>
    <t>18</t>
  </si>
  <si>
    <t>19</t>
  </si>
  <si>
    <t>Tháng</t>
  </si>
  <si>
    <t>Tổng số</t>
  </si>
  <si>
    <t>I</t>
  </si>
  <si>
    <t>Cục Thi hành án DS</t>
  </si>
  <si>
    <t>Võ Xuân Biên</t>
  </si>
  <si>
    <t>Thành Văn Trạc</t>
  </si>
  <si>
    <t>Ngô Tấn Hồng</t>
  </si>
  <si>
    <t>Trần Văn Cưng</t>
  </si>
  <si>
    <t>Lê Thị Thu Thảo</t>
  </si>
  <si>
    <t>Hà Thu Sương</t>
  </si>
  <si>
    <t>Nguyễn Minh Chí</t>
  </si>
  <si>
    <t>Hồ Chí Bửu Nghi</t>
  </si>
  <si>
    <t>Nguyễn Thị Ngọc Dung</t>
  </si>
  <si>
    <t>Tạ Diễn Thiên</t>
  </si>
  <si>
    <t>II</t>
  </si>
  <si>
    <t>Các Chi cục THADS</t>
  </si>
  <si>
    <t>Chi cục THA TP Tây Ninh</t>
  </si>
  <si>
    <t>1.1</t>
  </si>
  <si>
    <t>Nguyễn Thị Tuyết Hằng</t>
  </si>
  <si>
    <t>1.2</t>
  </si>
  <si>
    <t>Nguyễn Thị Bích Hạnh</t>
  </si>
  <si>
    <t>1.3</t>
  </si>
  <si>
    <t>Lại Vũ Hiếu Tùng</t>
  </si>
  <si>
    <t>1.4</t>
  </si>
  <si>
    <t>Lê Thị Mai</t>
  </si>
  <si>
    <t>1.5</t>
  </si>
  <si>
    <t>1.6</t>
  </si>
  <si>
    <t>Trần Quốc Bảo</t>
  </si>
  <si>
    <t>1.7</t>
  </si>
  <si>
    <t>Trần Thị Tuyết Nga</t>
  </si>
  <si>
    <t>Chi cục THA huyện Hòa Thành</t>
  </si>
  <si>
    <t>2.1</t>
  </si>
  <si>
    <t>Thái Văn Trứ</t>
  </si>
  <si>
    <t>2.2</t>
  </si>
  <si>
    <t>Đào Thị Tuyết Lan</t>
  </si>
  <si>
    <t>2.3</t>
  </si>
  <si>
    <t>Nguyễn Thị  Kim Phượng</t>
  </si>
  <si>
    <t>2.4</t>
  </si>
  <si>
    <t>Võ Thị Ánh Hiền</t>
  </si>
  <si>
    <t>2.5</t>
  </si>
  <si>
    <t>Trần Thị Thanh Thúy</t>
  </si>
  <si>
    <t>2.6</t>
  </si>
  <si>
    <t>Tống Kim Tuân</t>
  </si>
  <si>
    <t>2.7</t>
  </si>
  <si>
    <t>Khưu Văn Hòa</t>
  </si>
  <si>
    <t>Chi cục THA huyện Dương Minh Châu</t>
  </si>
  <si>
    <t>3.1</t>
  </si>
  <si>
    <t>Lê Thành Thảo</t>
  </si>
  <si>
    <t>3.2</t>
  </si>
  <si>
    <t>Phạm Thanh Phong</t>
  </si>
  <si>
    <t>3.3</t>
  </si>
  <si>
    <t>Nguyễn Phương Bắc</t>
  </si>
  <si>
    <t>3.4</t>
  </si>
  <si>
    <t>Đoàn Văn Muôn</t>
  </si>
  <si>
    <t>3.5</t>
  </si>
  <si>
    <t>Nguyễn Quốc Vương</t>
  </si>
  <si>
    <t>Chi cục THA huyện Châu Thành</t>
  </si>
  <si>
    <t>4.1</t>
  </si>
  <si>
    <t>Đỗ Thành Đông</t>
  </si>
  <si>
    <t>4.2</t>
  </si>
  <si>
    <t>Thang Thị Liên</t>
  </si>
  <si>
    <t>4.3</t>
  </si>
  <si>
    <t>Hoàng Trọng Dũng</t>
  </si>
  <si>
    <t>4.4</t>
  </si>
  <si>
    <t>Phạm Tấn Thời</t>
  </si>
  <si>
    <t>4.5</t>
  </si>
  <si>
    <t>Nguyễn Văn Mến</t>
  </si>
  <si>
    <t>4.6</t>
  </si>
  <si>
    <t>Kiều Thu Hương</t>
  </si>
  <si>
    <t>Chi cục THA huyện Tân Biên</t>
  </si>
  <si>
    <t>5.1</t>
  </si>
  <si>
    <t>Hồ Trí Tài</t>
  </si>
  <si>
    <t>5.2</t>
  </si>
  <si>
    <t>Phan Văn Hoa</t>
  </si>
  <si>
    <t>5.3</t>
  </si>
  <si>
    <t>Nguyễn Thị Huyền</t>
  </si>
  <si>
    <t>5.4</t>
  </si>
  <si>
    <t>Nguyễn Quốc Khánh</t>
  </si>
  <si>
    <t>5.5</t>
  </si>
  <si>
    <t>Dương Minh Tâm</t>
  </si>
  <si>
    <t>5.6</t>
  </si>
  <si>
    <t>Trương Văn Hố</t>
  </si>
  <si>
    <t>Chi cục THA huyện Tân Châu</t>
  </si>
  <si>
    <t>6.1</t>
  </si>
  <si>
    <t>Nguyễn Văn Chiến</t>
  </si>
  <si>
    <t>6.2</t>
  </si>
  <si>
    <t>Trương Văn Châu</t>
  </si>
  <si>
    <t>6.3</t>
  </si>
  <si>
    <t>Trần Thị Diễm Trang</t>
  </si>
  <si>
    <t>6.4</t>
  </si>
  <si>
    <t>Đỗ Thị Thanh Hằng</t>
  </si>
  <si>
    <t>6.5</t>
  </si>
  <si>
    <t>Chi cục THA huyện Gò Dầu</t>
  </si>
  <si>
    <t>7.1</t>
  </si>
  <si>
    <t>Tạ Thanh Hiền</t>
  </si>
  <si>
    <t>7.2</t>
  </si>
  <si>
    <t>Hoàng Thị Hà</t>
  </si>
  <si>
    <t>7.3</t>
  </si>
  <si>
    <t>Huỳnh Văn Phương</t>
  </si>
  <si>
    <t>7.4</t>
  </si>
  <si>
    <t>Nguyễn Tấn Phong</t>
  </si>
  <si>
    <t>7.5</t>
  </si>
  <si>
    <t>Phạm Văn Cảnh</t>
  </si>
  <si>
    <t>7.6</t>
  </si>
  <si>
    <t>Huỳnh Văn Út</t>
  </si>
  <si>
    <t>7.7</t>
  </si>
  <si>
    <t>Nguyễn Thành Sang</t>
  </si>
  <si>
    <t>Chi cục THA huyện Trảng Bàng</t>
  </si>
  <si>
    <t>8.1</t>
  </si>
  <si>
    <t>Đặng Thị Tuyền</t>
  </si>
  <si>
    <t>8.2</t>
  </si>
  <si>
    <t>Nguyễn Văn Vinh</t>
  </si>
  <si>
    <t>8.3</t>
  </si>
  <si>
    <t>Nguyễn Trọng Hiếu</t>
  </si>
  <si>
    <t>8.4</t>
  </si>
  <si>
    <t>Nguyễn Hoàng Ân</t>
  </si>
  <si>
    <t>8.5</t>
  </si>
  <si>
    <t>Nguyễn Minh Văn</t>
  </si>
  <si>
    <t>8.6</t>
  </si>
  <si>
    <t>Nguyễn Thành Hân</t>
  </si>
  <si>
    <t>8.7</t>
  </si>
  <si>
    <t>Trịnh Minh Thông</t>
  </si>
  <si>
    <t>Chi cục THA huyện Bến Cầu</t>
  </si>
  <si>
    <t>Nguyễn Quốc Sử</t>
  </si>
  <si>
    <t>Lê Văn Nhân</t>
  </si>
  <si>
    <t>Đỗ Thành Đạt</t>
  </si>
  <si>
    <t>Hồ Hữu Đức</t>
  </si>
  <si>
    <t>NGƯỜI LẬP BIỂU</t>
  </si>
  <si>
    <t xml:space="preserve"> </t>
  </si>
  <si>
    <t>Đơn vị tính: 1.000 VNĐ và %</t>
  </si>
  <si>
    <t>Thu hồi, sửa, hủy quyết định THA</t>
  </si>
  <si>
    <t>Giảm nghĩa vụ thi hành án</t>
  </si>
  <si>
    <t>Tổng số</t>
  </si>
  <si>
    <t>9.1</t>
  </si>
  <si>
    <t>9.2</t>
  </si>
  <si>
    <t>9.3</t>
  </si>
  <si>
    <t>9.4</t>
  </si>
  <si>
    <t xml:space="preserve">          TỔNG CỤC THI HÀNH ÁN DÂN SỰ</t>
  </si>
  <si>
    <t>Phụ lục - Số thi hành xong của số chuyển kỳ sau gửi về Văn phòng Cục hàng tháng để theo dõi</t>
  </si>
  <si>
    <t>CỤC THI HÀNH ÁN DÂN SỰ TỈNH TÂY NINH</t>
  </si>
  <si>
    <t>(Số liệu cung cấp cho HĐND tỉnh)</t>
  </si>
  <si>
    <t>BÁO CÁO KẾT QUẢ VIỆC, TIỀN THI HÀNH XONG CỦA SỐ CHUYỂN KỲ SAU</t>
  </si>
  <si>
    <t>Đơn vị tính: 1.000 đồng</t>
  </si>
  <si>
    <t>Các đơn vị</t>
  </si>
  <si>
    <t>Chủ động</t>
  </si>
  <si>
    <t>Theo đơn</t>
  </si>
  <si>
    <t>Xong hoàn toàn</t>
  </si>
  <si>
    <t>Đình chỉ</t>
  </si>
  <si>
    <t>Giảm THA</t>
  </si>
  <si>
    <t>Kiểm tra số liệu</t>
  </si>
  <si>
    <t>Việc</t>
  </si>
  <si>
    <t>Tiền</t>
  </si>
  <si>
    <t>O</t>
  </si>
  <si>
    <t>Cục THADS tỉnh</t>
  </si>
  <si>
    <t>Chi cục TP Tây Ninh</t>
  </si>
  <si>
    <t>Chi cục Hòa Thành</t>
  </si>
  <si>
    <t>Chi cục Dương M Châu</t>
  </si>
  <si>
    <t>Chi cục Châu Thành</t>
  </si>
  <si>
    <t>Chi cục Tân Biên</t>
  </si>
  <si>
    <t>Chi cục Tân Châu</t>
  </si>
  <si>
    <t>Chi cục Gò Dầu</t>
  </si>
  <si>
    <t>Chi cục Trảng Bàng</t>
  </si>
  <si>
    <t>Chi cục Bến Cầu</t>
  </si>
  <si>
    <t>Tổng cộng</t>
  </si>
  <si>
    <t>Tây Ninh, ngày ……. tháng ……. năm 2020</t>
  </si>
  <si>
    <t>Người lập biểu</t>
  </si>
  <si>
    <t>CỤC TRƯỞNG</t>
  </si>
  <si>
    <t>Đỗ Trung Hậu</t>
  </si>
  <si>
    <t xml:space="preserve">KẾT QUẢ THI HÀNH ÁN DÂN SỰ TÍNH BẰNG VIỆC CHIA THEO CƠ QUAN THI HÀNH ÁN DÂN SỰ VÀ CHẤP HÀNH VIÊN
</t>
  </si>
  <si>
    <r>
      <rPr>
        <b/>
        <sz val="12"/>
        <rFont val="Times New Roman"/>
        <family val="1"/>
      </rPr>
      <t>Biểu số: 04/TK-THA</t>
    </r>
    <r>
      <rPr>
        <sz val="13"/>
        <color theme="1"/>
        <rFont val="Times New Roman"/>
        <family val="2"/>
      </rPr>
      <t xml:space="preserve">
</t>
    </r>
    <r>
      <rPr>
        <sz val="8"/>
        <color indexed="8"/>
        <rFont val="Times New Roman"/>
        <family val="1"/>
      </rPr>
      <t>Ban hành theo TT số: 06/2019/TT-BTP
ngày 21 tháng 11 năm 2019
Ngày nhận báo cáo:</t>
    </r>
    <r>
      <rPr>
        <sz val="13"/>
        <color theme="1"/>
        <rFont val="Times New Roman"/>
        <family val="2"/>
      </rPr>
      <t xml:space="preserve"> </t>
    </r>
  </si>
  <si>
    <r>
      <t xml:space="preserve">Đơn vị  báo cáo: </t>
    </r>
    <r>
      <rPr>
        <b/>
        <sz val="13"/>
        <color indexed="8"/>
        <rFont val="Times New Roman"/>
        <family val="1"/>
      </rPr>
      <t>Cục THADS tỉnh Tây Ninh</t>
    </r>
    <r>
      <rPr>
        <sz val="13"/>
        <color theme="1"/>
        <rFont val="Times New Roman"/>
        <family val="2"/>
      </rPr>
      <t xml:space="preserve">
Đơn vị nhận báo cáo: Tổng cục THADS</t>
    </r>
  </si>
  <si>
    <t>KẾT QUẢ THI HÀNH ÁN DÂN SỰ TÍNH BẰNG TIỀN CHIA THEO CƠ QUAN THI HÀNH ÁN DÂN SỰ VÀ CHẤP HÀNH VIÊN</t>
  </si>
  <si>
    <r>
      <t xml:space="preserve">Tổng số có điều kiện thi hành án </t>
    </r>
    <r>
      <rPr>
        <b/>
        <sz val="12"/>
        <color indexed="10"/>
        <rFont val="Times New Roman"/>
        <family val="1"/>
      </rPr>
      <t>(đã trừ số theo dõi riêng)</t>
    </r>
  </si>
  <si>
    <r>
      <t xml:space="preserve">Tổng số chuyển kỳ sau </t>
    </r>
    <r>
      <rPr>
        <b/>
        <sz val="14"/>
        <color indexed="10"/>
        <rFont val="Times New Roman"/>
        <family val="1"/>
      </rPr>
      <t>(đã trừ số theo dõi riêng)</t>
    </r>
  </si>
  <si>
    <t>Tây Ninh, ngày .......... tháng .......... năm 2020</t>
  </si>
  <si>
    <t>TỔNG CỤC THI HÀNH ÁN DÂN SỰ</t>
  </si>
  <si>
    <t>THÔNG BÁO KẾT QUẢ THI HÀNH ÁN DÂN SỰ TRÊN ĐỊA BÀN TỈNH TÂY NINH</t>
  </si>
  <si>
    <t xml:space="preserve">    Để Ban chỉ đạo Thi hành án dân sự các huyện, thành phố nắm bắt tình hình tổ chức thi hành án trên địa bàn của huyện nhằm có sự chỉ đạo, đôn đốc trong công tác thi hành án. Cục Thi hành án dân sự tỉnh thông báo kết quả thi hành án của các Chi cục Thi hành án huyện, thành phố như sau:</t>
  </si>
  <si>
    <t>Đơn vị</t>
  </si>
  <si>
    <t>Tổng số biên chế phân bổ</t>
  </si>
  <si>
    <t>Số biên chế có mặt</t>
  </si>
  <si>
    <t>Số lượng CHV</t>
  </si>
  <si>
    <t>KẾT QUẢ THI HÀNH ÁN</t>
  </si>
  <si>
    <t>Số việc/1 CHV</t>
  </si>
  <si>
    <t>Tổng số thụ lý</t>
  </si>
  <si>
    <t>Số có điều kiện</t>
  </si>
  <si>
    <t>Đã thi hành xong</t>
  </si>
  <si>
    <t>Tỷ lệ</t>
  </si>
  <si>
    <t>Đã thu được</t>
  </si>
  <si>
    <t>Chi cục THADS TP Tây Ninh</t>
  </si>
  <si>
    <t>Chi cục THADS Hòa Thành</t>
  </si>
  <si>
    <t>Chi cục THADS Dương Minh Châu</t>
  </si>
  <si>
    <t>Chi cục THADS Châu Thành</t>
  </si>
  <si>
    <t>Chi cục THADS Tân Biên</t>
  </si>
  <si>
    <t>Chi cục THADS Tân Châu</t>
  </si>
  <si>
    <t>Chi cục THADS Gò Dầu</t>
  </si>
  <si>
    <t>Chi cục THADS Trảng Bàng</t>
  </si>
  <si>
    <t>Chi cục THADS Bến Cầu</t>
  </si>
  <si>
    <t>Tây Ninh, ngày ........ tháng ....... năm 2020</t>
  </si>
  <si>
    <t>Cục THADS</t>
  </si>
  <si>
    <t xml:space="preserve">Chi cục Thị xã Hòa Thành </t>
  </si>
  <si>
    <t>Chi cục Thị xã Trảng Bàng</t>
  </si>
  <si>
    <t>Chi cục huyện Dương Minh Châu</t>
  </si>
  <si>
    <t>Chi cục huyện Châu Thành</t>
  </si>
  <si>
    <t>Chi cục huyện Tân Biên</t>
  </si>
  <si>
    <t>Chi cục huyện Tân Châu</t>
  </si>
  <si>
    <t>Chi cục huyện Gò Dầu</t>
  </si>
  <si>
    <t>Chi cục huyện Bến Cầu</t>
  </si>
  <si>
    <r>
      <rPr>
        <b/>
        <sz val="12"/>
        <rFont val="Times New Roman"/>
        <family val="1"/>
      </rPr>
      <t>Biểu số: 05/TK-THA</t>
    </r>
    <r>
      <rPr>
        <sz val="13"/>
        <color theme="1"/>
        <rFont val="Times New Roman"/>
        <family val="2"/>
      </rPr>
      <t xml:space="preserve">
</t>
    </r>
    <r>
      <rPr>
        <sz val="8"/>
        <color indexed="8"/>
        <rFont val="Times New Roman"/>
        <family val="1"/>
      </rPr>
      <t xml:space="preserve">Ban hành theo TT số: 06/2019/TT-BTP
ngày 21 tháng 11 năm 2019
Ngày nhận báo cáo: </t>
    </r>
  </si>
  <si>
    <r>
      <t xml:space="preserve">Đơn vị  báo cáo: </t>
    </r>
    <r>
      <rPr>
        <b/>
        <sz val="13"/>
        <color indexed="8"/>
        <rFont val="Times New Roman"/>
        <family val="1"/>
      </rPr>
      <t>Cục THADS tỉnh Tây Ninh</t>
    </r>
    <r>
      <rPr>
        <sz val="13"/>
        <color theme="1"/>
        <rFont val="Times New Roman"/>
        <family val="2"/>
      </rPr>
      <t xml:space="preserve">
Đơn vị nhận báo cáo: Tổng cục THADS</t>
    </r>
  </si>
  <si>
    <t>Chi cục THA thị xã Hòa Thành</t>
  </si>
  <si>
    <t>Chi cục THA thị xã Trảng Bàng</t>
  </si>
  <si>
    <r>
      <t>VỀ TIỀN (</t>
    </r>
    <r>
      <rPr>
        <b/>
        <sz val="10"/>
        <color indexed="10"/>
        <rFont val="Times New Roman"/>
        <family val="1"/>
      </rPr>
      <t>đơn vị tính: 1.000 đồng</t>
    </r>
    <r>
      <rPr>
        <b/>
        <sz val="10"/>
        <rFont val="Times New Roman"/>
        <family val="1"/>
      </rPr>
      <t>)</t>
    </r>
  </si>
  <si>
    <r>
      <t>VỀ VIỆC (</t>
    </r>
    <r>
      <rPr>
        <b/>
        <sz val="10"/>
        <color indexed="10"/>
        <rFont val="Times New Roman"/>
        <family val="1"/>
      </rPr>
      <t>đơn vị tính: việc</t>
    </r>
    <r>
      <rPr>
        <b/>
        <sz val="10"/>
        <rFont val="Times New Roman"/>
        <family val="1"/>
      </rPr>
      <t>)</t>
    </r>
  </si>
  <si>
    <t>Tổng số có ĐK/Tổng số phải thi hành</t>
  </si>
  <si>
    <t>Xếp hạng CHV theo từng đơn vị</t>
  </si>
  <si>
    <t>Xếp hạng CHV theo toàn tỉnh</t>
  </si>
  <si>
    <t>CHV không đạt chỉ tiêu tháng</t>
  </si>
  <si>
    <t>CHV đạt chỉ tiêu tháng</t>
  </si>
  <si>
    <t>CHV đang làm án</t>
  </si>
  <si>
    <t>6.6</t>
  </si>
  <si>
    <t>Nguyễn Văn Thắng</t>
  </si>
  <si>
    <t>Võ Thị Ngọc Loan</t>
  </si>
  <si>
    <t>Kế hoạch phải đạt</t>
  </si>
  <si>
    <t>Hạng bình quân trên số CHV</t>
  </si>
  <si>
    <t>Biểu 04</t>
  </si>
  <si>
    <t>Biểu 01</t>
  </si>
  <si>
    <t>Chênh lệch</t>
  </si>
  <si>
    <t>Biểu 05</t>
  </si>
  <si>
    <t>Biểu 02</t>
  </si>
  <si>
    <t>2.8</t>
  </si>
  <si>
    <t>Đặng Minh Phương</t>
  </si>
  <si>
    <t>7.8</t>
  </si>
  <si>
    <t xml:space="preserve">Trần Khắc Huy </t>
  </si>
  <si>
    <r>
      <rPr>
        <b/>
        <sz val="12"/>
        <rFont val="Times New Roman"/>
        <family val="1"/>
      </rPr>
      <t>Biểu số: 05/TK-THA</t>
    </r>
    <r>
      <rPr>
        <sz val="13"/>
        <rFont val="Times New Roman"/>
        <family val="1"/>
      </rPr>
      <t xml:space="preserve">
</t>
    </r>
    <r>
      <rPr>
        <sz val="8"/>
        <rFont val="Times New Roman"/>
        <family val="1"/>
      </rPr>
      <t xml:space="preserve">Ban hành theo TT số: 06/2019/TT-BTP
ngày 21 tháng 11 năm 2019
Ngày nhận báo cáo: </t>
    </r>
  </si>
  <si>
    <r>
      <t xml:space="preserve">Đơn vị  báo cáo: </t>
    </r>
    <r>
      <rPr>
        <b/>
        <sz val="13"/>
        <rFont val="Times New Roman"/>
        <family val="1"/>
      </rPr>
      <t>Cục THADS tỉnh Tây Ninh</t>
    </r>
    <r>
      <rPr>
        <sz val="13"/>
        <rFont val="Times New Roman"/>
        <family val="1"/>
      </rPr>
      <t xml:space="preserve">
Đơn vị nhận báo cáo: Tổng cục THADS</t>
    </r>
  </si>
  <si>
    <t>PHỤ LỤC THEO DÕI SỐ CHUYỂN THEO DÕI RIÊNG</t>
  </si>
  <si>
    <t>TT</t>
  </si>
  <si>
    <t>Tiêu chí</t>
  </si>
  <si>
    <t>PNV</t>
  </si>
  <si>
    <t>TP</t>
  </si>
  <si>
    <t>HT</t>
  </si>
  <si>
    <t>DMC</t>
  </si>
  <si>
    <t>CT</t>
  </si>
  <si>
    <t>TB</t>
  </si>
  <si>
    <t>TC</t>
  </si>
  <si>
    <t>GD</t>
  </si>
  <si>
    <t>TRB</t>
  </si>
  <si>
    <t>BC</t>
  </si>
  <si>
    <t>Năm trước chuyển sang (chưa trừ theo dõi riêng)</t>
  </si>
  <si>
    <t>Chưa có điều kiện (chưa trừ  theo dõi riêng)</t>
  </si>
  <si>
    <t>Chuyển theo dõi riêng</t>
  </si>
  <si>
    <t>Tổng số việc chủ động</t>
  </si>
  <si>
    <t>Dân sự</t>
  </si>
  <si>
    <t>Kinh doanh, thương mại</t>
  </si>
  <si>
    <t>Tín dụng</t>
  </si>
  <si>
    <t>DS trong hình sự  (tội phạm chức vụ)</t>
  </si>
  <si>
    <t>DS trong hình sự (các tội XPTrTQLKT)</t>
  </si>
  <si>
    <t>DS trong hình sự (khác)</t>
  </si>
  <si>
    <t>DS trong hành chính</t>
  </si>
  <si>
    <t>Hôn nhân và gia đình</t>
  </si>
  <si>
    <t>Lao động</t>
  </si>
  <si>
    <t>Phá sản</t>
  </si>
  <si>
    <t>Trọng tài Thương mại</t>
  </si>
  <si>
    <t>Vụ việc cạnh tranh</t>
  </si>
  <si>
    <t>Loại khác</t>
  </si>
  <si>
    <t>Tổng số việc theo yêu cầu</t>
  </si>
  <si>
    <t>*</t>
  </si>
  <si>
    <t>TỔNG CỘNG</t>
  </si>
  <si>
    <t xml:space="preserve">ViecCu2019  = </t>
  </si>
  <si>
    <t>Tăng 3</t>
  </si>
  <si>
    <t>Giảm 3</t>
  </si>
  <si>
    <t>Giảm 5</t>
  </si>
  <si>
    <t>Tăng 5</t>
  </si>
  <si>
    <t>Đơn vị tính: việc và 1.000 đồng</t>
  </si>
  <si>
    <t xml:space="preserve">4 tháng </t>
  </si>
  <si>
    <t>SNTCS cac huyen</t>
  </si>
  <si>
    <t>12 tháng 2019</t>
  </si>
  <si>
    <t>Dương Quang Cường</t>
  </si>
  <si>
    <t>Số việc năm trước chuyển sang tháng này (đã trừ số TDR)</t>
  </si>
  <si>
    <t>Số việc cũ chuyển sổ theo dõi riêng tháng này</t>
  </si>
  <si>
    <t>Số tiền năm trước chuyển sang tháng này (đã trừ số TDR)</t>
  </si>
  <si>
    <t>Số tiền cũ chuyển sổ theo dõi riêng tháng này</t>
  </si>
  <si>
    <t>Ghi chú</t>
  </si>
  <si>
    <t>PHỤ LỤC THỐNG KÊ THEO DÕI SỐ NĂM TRƯỚC CHUYỂN SANG TRỪ SỐ THEO DÕI RIÊNG SO VỚI THÁNG TRƯỚC</t>
  </si>
  <si>
    <t>8 tháng 2020 (Từ ngày 01/10/2019 đến ngày 31/5/2020)</t>
  </si>
  <si>
    <t xml:space="preserve"> Lại Vũ Hiếu Tùng</t>
  </si>
  <si>
    <t>6.7</t>
  </si>
  <si>
    <t>Đàm Thị Phương</t>
  </si>
  <si>
    <r>
      <t xml:space="preserve">Số tiền năm trước chuyển sang </t>
    </r>
    <r>
      <rPr>
        <sz val="12"/>
        <color indexed="10"/>
        <rFont val="Times New Roman"/>
        <family val="1"/>
      </rPr>
      <t>tháng trước</t>
    </r>
    <r>
      <rPr>
        <sz val="12"/>
        <color indexed="8"/>
        <rFont val="Times New Roman"/>
        <family val="2"/>
      </rPr>
      <t xml:space="preserve"> (đã trừ số TDR)</t>
    </r>
  </si>
  <si>
    <r>
      <t>Số việc năm trước chuyển sang</t>
    </r>
    <r>
      <rPr>
        <sz val="12"/>
        <color indexed="10"/>
        <rFont val="Times New Roman"/>
        <family val="1"/>
      </rPr>
      <t xml:space="preserve"> tháng trước</t>
    </r>
    <r>
      <rPr>
        <sz val="12"/>
        <color indexed="8"/>
        <rFont val="Times New Roman"/>
        <family val="2"/>
      </rPr>
      <t xml:space="preserve"> (đã trừ số TDR)</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</si>
</sst>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_-;\-* #,##0_-;_-* &quot;-&quot;??_-;_-@_-"/>
    <numFmt numFmtId="174" formatCode="0.0%"/>
    <numFmt numFmtId="175" formatCode="_-* #,##0.0\ _₫_-;\-* #,##0.0\ _₫_-;_-* &quot;-&quot;??\ _₫_-;_-@_-"/>
    <numFmt numFmtId="176" formatCode="_-* #,##0\ _₫_-;\-* #,##0\ _₫_-;_-* &quot;-&quot;??\ _₫_-;_-@_-"/>
    <numFmt numFmtId="177" formatCode="_-* #,##0.000\ _₫_-;\-* #,##0.000\ _₫_-;_-* &quot;-&quot;??\ _₫_-;_-@_-"/>
  </numFmts>
  <fonts count="137">
    <font>
      <sz val="13"/>
      <color theme="1"/>
      <name val="Times New Roman"/>
      <family val="2"/>
    </font>
    <font>
      <sz val="13"/>
      <color indexed="8"/>
      <name val="Times New Roman"/>
      <family val="2"/>
    </font>
    <font>
      <b/>
      <sz val="12"/>
      <name val="Times New Roman"/>
      <family val="1"/>
    </font>
    <font>
      <b/>
      <sz val="13"/>
      <name val="Times New Roman"/>
      <family val="1"/>
    </font>
    <font>
      <sz val="12"/>
      <name val="Times New Roman"/>
      <family val="1"/>
    </font>
    <font>
      <b/>
      <sz val="9"/>
      <name val="Times New Roman"/>
      <family val="1"/>
    </font>
    <font>
      <b/>
      <i/>
      <sz val="8"/>
      <name val="Times New Roman"/>
      <family val="1"/>
    </font>
    <font>
      <sz val="9"/>
      <name val="Times New Roman"/>
      <family val="1"/>
    </font>
    <font>
      <i/>
      <sz val="13"/>
      <name val="Times New Roman"/>
      <family val="1"/>
    </font>
    <font>
      <b/>
      <i/>
      <sz val="12"/>
      <name val="Times New Roman"/>
      <family val="1"/>
    </font>
    <font>
      <i/>
      <sz val="12"/>
      <name val="Times New Roman"/>
      <family val="1"/>
    </font>
    <font>
      <sz val="13"/>
      <name val="Times New Roman"/>
      <family val="1"/>
    </font>
    <font>
      <sz val="11"/>
      <name val="Times New Roman"/>
      <family val="1"/>
    </font>
    <font>
      <b/>
      <sz val="11"/>
      <name val="Times New Roman"/>
      <family val="1"/>
    </font>
    <font>
      <b/>
      <sz val="7"/>
      <name val="Times New Roman"/>
      <family val="1"/>
    </font>
    <font>
      <sz val="7"/>
      <name val="Times New Roman"/>
      <family val="1"/>
    </font>
    <font>
      <b/>
      <i/>
      <sz val="13"/>
      <name val="Times New Roman"/>
      <family val="1"/>
    </font>
    <font>
      <sz val="12"/>
      <color indexed="8"/>
      <name val="Times New Roman"/>
      <family val="2"/>
    </font>
    <font>
      <sz val="16"/>
      <color indexed="8"/>
      <name val="Times New Roman"/>
      <family val="2"/>
    </font>
    <font>
      <b/>
      <sz val="10"/>
      <color indexed="8"/>
      <name val="Times New Roman"/>
      <family val="2"/>
    </font>
    <font>
      <sz val="10"/>
      <color indexed="8"/>
      <name val="Times New Roman"/>
      <family val="2"/>
    </font>
    <font>
      <b/>
      <sz val="12"/>
      <color indexed="8"/>
      <name val="Times New Roman"/>
      <family val="2"/>
    </font>
    <font>
      <b/>
      <sz val="16"/>
      <color indexed="8"/>
      <name val="Times New Roman"/>
      <family val="2"/>
    </font>
    <font>
      <b/>
      <i/>
      <sz val="10"/>
      <color indexed="8"/>
      <name val="Times New Roman"/>
      <family val="2"/>
    </font>
    <font>
      <sz val="11"/>
      <color indexed="8"/>
      <name val="Times New Roman"/>
      <family val="2"/>
    </font>
    <font>
      <b/>
      <i/>
      <sz val="16"/>
      <color indexed="12"/>
      <name val="Times New Roman"/>
      <family val="2"/>
    </font>
    <font>
      <b/>
      <sz val="13"/>
      <color indexed="10"/>
      <name val="Times New Roman"/>
      <family val="1"/>
    </font>
    <font>
      <b/>
      <sz val="11"/>
      <color indexed="8"/>
      <name val="Times New Roman"/>
      <family val="2"/>
    </font>
    <font>
      <b/>
      <sz val="14"/>
      <color indexed="8"/>
      <name val="Times New Roman"/>
      <family val="2"/>
    </font>
    <font>
      <b/>
      <sz val="10"/>
      <color indexed="12"/>
      <name val="Times New Roman"/>
      <family val="2"/>
    </font>
    <font>
      <b/>
      <sz val="8"/>
      <color indexed="8"/>
      <name val="Times New Roman"/>
      <family val="2"/>
    </font>
    <font>
      <b/>
      <i/>
      <sz val="8"/>
      <color indexed="8"/>
      <name val="Times New Roman"/>
      <family val="2"/>
    </font>
    <font>
      <b/>
      <sz val="8"/>
      <color indexed="12"/>
      <name val="Times New Roman"/>
      <family val="2"/>
    </font>
    <font>
      <sz val="14"/>
      <color indexed="8"/>
      <name val="Times New Roman"/>
      <family val="2"/>
    </font>
    <font>
      <sz val="14"/>
      <name val="Times New Roman"/>
      <family val="2"/>
    </font>
    <font>
      <sz val="10"/>
      <color indexed="10"/>
      <name val="Times New Roman"/>
      <family val="2"/>
    </font>
    <font>
      <b/>
      <sz val="13"/>
      <color indexed="8"/>
      <name val="Times New Roman"/>
      <family val="2"/>
    </font>
    <font>
      <i/>
      <sz val="16"/>
      <color indexed="8"/>
      <name val="Times New Roman"/>
      <family val="2"/>
    </font>
    <font>
      <b/>
      <sz val="11"/>
      <color indexed="12"/>
      <name val="Times New Roman"/>
      <family val="2"/>
    </font>
    <font>
      <sz val="8"/>
      <color indexed="8"/>
      <name val="Times New Roman"/>
      <family val="1"/>
    </font>
    <font>
      <b/>
      <sz val="12"/>
      <color indexed="10"/>
      <name val="Times New Roman"/>
      <family val="1"/>
    </font>
    <font>
      <b/>
      <sz val="14"/>
      <color indexed="10"/>
      <name val="Times New Roman"/>
      <family val="1"/>
    </font>
    <font>
      <b/>
      <i/>
      <sz val="9"/>
      <name val="Times New Roman"/>
      <family val="1"/>
    </font>
    <font>
      <b/>
      <i/>
      <sz val="12"/>
      <color indexed="12"/>
      <name val="Times New Roman"/>
      <family val="1"/>
    </font>
    <font>
      <sz val="12"/>
      <name val="VNI-Times"/>
      <family val="0"/>
    </font>
    <font>
      <b/>
      <sz val="10"/>
      <name val="Times New Roman"/>
      <family val="1"/>
    </font>
    <font>
      <sz val="10"/>
      <name val="Times New Roman"/>
      <family val="1"/>
    </font>
    <font>
      <b/>
      <sz val="14"/>
      <name val="Times New Roman"/>
      <family val="1"/>
    </font>
    <font>
      <sz val="8"/>
      <name val="Times New Roman"/>
      <family val="1"/>
    </font>
    <font>
      <sz val="6"/>
      <name val="Times New Roman"/>
      <family val="1"/>
    </font>
    <font>
      <b/>
      <sz val="10"/>
      <color indexed="10"/>
      <name val="Times New Roman"/>
      <family val="1"/>
    </font>
    <font>
      <i/>
      <sz val="10"/>
      <name val="Times New Roman"/>
      <family val="1"/>
    </font>
    <font>
      <b/>
      <sz val="8"/>
      <name val="Times New Roman"/>
      <family val="1"/>
    </font>
    <font>
      <sz val="12"/>
      <color indexed="10"/>
      <name val="Times New Roman"/>
      <family val="1"/>
    </font>
    <font>
      <sz val="13"/>
      <color indexed="9"/>
      <name val="Times New Roman"/>
      <family val="2"/>
    </font>
    <font>
      <sz val="13"/>
      <color indexed="20"/>
      <name val="Times New Roman"/>
      <family val="2"/>
    </font>
    <font>
      <b/>
      <sz val="13"/>
      <color indexed="52"/>
      <name val="Times New Roman"/>
      <family val="2"/>
    </font>
    <font>
      <b/>
      <sz val="13"/>
      <color indexed="9"/>
      <name val="Times New Roman"/>
      <family val="2"/>
    </font>
    <font>
      <i/>
      <sz val="13"/>
      <color indexed="23"/>
      <name val="Times New Roman"/>
      <family val="2"/>
    </font>
    <font>
      <sz val="13"/>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3"/>
      <color indexed="62"/>
      <name val="Times New Roman"/>
      <family val="2"/>
    </font>
    <font>
      <sz val="13"/>
      <color indexed="52"/>
      <name val="Times New Roman"/>
      <family val="2"/>
    </font>
    <font>
      <sz val="13"/>
      <color indexed="60"/>
      <name val="Times New Roman"/>
      <family val="2"/>
    </font>
    <font>
      <sz val="11"/>
      <color indexed="8"/>
      <name val="Calibri"/>
      <family val="2"/>
    </font>
    <font>
      <b/>
      <sz val="13"/>
      <color indexed="63"/>
      <name val="Times New Roman"/>
      <family val="2"/>
    </font>
    <font>
      <b/>
      <sz val="18"/>
      <color indexed="56"/>
      <name val="Cambria"/>
      <family val="2"/>
    </font>
    <font>
      <sz val="13"/>
      <color indexed="10"/>
      <name val="Times New Roman"/>
      <family val="2"/>
    </font>
    <font>
      <sz val="9"/>
      <color indexed="10"/>
      <name val="Times New Roman"/>
      <family val="1"/>
    </font>
    <font>
      <b/>
      <i/>
      <sz val="12"/>
      <color indexed="10"/>
      <name val="Times New Roman"/>
      <family val="1"/>
    </font>
    <font>
      <b/>
      <sz val="7"/>
      <color indexed="10"/>
      <name val="Times New Roman"/>
      <family val="1"/>
    </font>
    <font>
      <sz val="7"/>
      <color indexed="10"/>
      <name val="Times New Roman"/>
      <family val="1"/>
    </font>
    <font>
      <sz val="14"/>
      <color indexed="10"/>
      <name val="Times New Roman"/>
      <family val="2"/>
    </font>
    <font>
      <sz val="8"/>
      <color indexed="10"/>
      <name val="Times New Roman"/>
      <family val="2"/>
    </font>
    <font>
      <i/>
      <sz val="12"/>
      <color indexed="10"/>
      <name val="Times New Roman"/>
      <family val="1"/>
    </font>
    <font>
      <b/>
      <sz val="9"/>
      <color indexed="10"/>
      <name val="Times New Roman"/>
      <family val="1"/>
    </font>
    <font>
      <sz val="11"/>
      <color indexed="10"/>
      <name val="Times New Roman"/>
      <family val="1"/>
    </font>
    <font>
      <b/>
      <i/>
      <sz val="8"/>
      <color indexed="10"/>
      <name val="Times New Roman"/>
      <family val="1"/>
    </font>
    <font>
      <b/>
      <sz val="13"/>
      <color indexed="12"/>
      <name val="Times New Roman"/>
      <family val="1"/>
    </font>
    <font>
      <b/>
      <sz val="13"/>
      <color indexed="17"/>
      <name val="Times New Roman"/>
      <family val="1"/>
    </font>
    <font>
      <sz val="10"/>
      <color indexed="8"/>
      <name val="Cambria"/>
      <family val="1"/>
    </font>
    <font>
      <b/>
      <sz val="13"/>
      <color indexed="18"/>
      <name val="Times New Roman"/>
      <family val="1"/>
    </font>
    <font>
      <b/>
      <sz val="10"/>
      <color indexed="18"/>
      <name val="Times New Roman"/>
      <family val="1"/>
    </font>
    <font>
      <b/>
      <i/>
      <sz val="13"/>
      <color indexed="18"/>
      <name val="Times New Roman"/>
      <family val="1"/>
    </font>
    <font>
      <i/>
      <sz val="10"/>
      <color indexed="18"/>
      <name val="Times New Roman"/>
      <family val="1"/>
    </font>
    <font>
      <i/>
      <sz val="10"/>
      <color indexed="10"/>
      <name val="Times New Roman"/>
      <family val="1"/>
    </font>
    <font>
      <b/>
      <i/>
      <sz val="13"/>
      <color indexed="8"/>
      <name val="Times New Roman"/>
      <family val="1"/>
    </font>
    <font>
      <sz val="13"/>
      <color theme="0"/>
      <name val="Times New Roman"/>
      <family val="2"/>
    </font>
    <font>
      <sz val="13"/>
      <color rgb="FF9C0006"/>
      <name val="Times New Roman"/>
      <family val="2"/>
    </font>
    <font>
      <b/>
      <sz val="13"/>
      <color rgb="FFFA7D00"/>
      <name val="Times New Roman"/>
      <family val="2"/>
    </font>
    <font>
      <b/>
      <sz val="13"/>
      <color theme="0"/>
      <name val="Times New Roman"/>
      <family val="2"/>
    </font>
    <font>
      <i/>
      <sz val="13"/>
      <color rgb="FF7F7F7F"/>
      <name val="Times New Roman"/>
      <family val="2"/>
    </font>
    <font>
      <sz val="13"/>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3"/>
      <color rgb="FF3F3F76"/>
      <name val="Times New Roman"/>
      <family val="2"/>
    </font>
    <font>
      <sz val="13"/>
      <color rgb="FFFA7D00"/>
      <name val="Times New Roman"/>
      <family val="2"/>
    </font>
    <font>
      <sz val="13"/>
      <color rgb="FF9C6500"/>
      <name val="Times New Roman"/>
      <family val="2"/>
    </font>
    <font>
      <sz val="11"/>
      <color theme="1"/>
      <name val="Calibri"/>
      <family val="2"/>
    </font>
    <font>
      <b/>
      <sz val="13"/>
      <color rgb="FF3F3F3F"/>
      <name val="Times New Roman"/>
      <family val="2"/>
    </font>
    <font>
      <b/>
      <sz val="18"/>
      <color theme="3"/>
      <name val="Cambria"/>
      <family val="2"/>
    </font>
    <font>
      <b/>
      <sz val="13"/>
      <color theme="1"/>
      <name val="Times New Roman"/>
      <family val="2"/>
    </font>
    <font>
      <sz val="13"/>
      <color rgb="FFFF0000"/>
      <name val="Times New Roman"/>
      <family val="2"/>
    </font>
    <font>
      <sz val="9"/>
      <color rgb="FFFF0000"/>
      <name val="Times New Roman"/>
      <family val="1"/>
    </font>
    <font>
      <sz val="12"/>
      <color rgb="FFFF0000"/>
      <name val="Times New Roman"/>
      <family val="1"/>
    </font>
    <font>
      <b/>
      <i/>
      <sz val="12"/>
      <color rgb="FFFF0000"/>
      <name val="Times New Roman"/>
      <family val="1"/>
    </font>
    <font>
      <b/>
      <sz val="7"/>
      <color rgb="FFFF0000"/>
      <name val="Times New Roman"/>
      <family val="1"/>
    </font>
    <font>
      <sz val="7"/>
      <color rgb="FFFF0000"/>
      <name val="Times New Roman"/>
      <family val="1"/>
    </font>
    <font>
      <sz val="14"/>
      <color rgb="FFFF0000"/>
      <name val="Times New Roman"/>
      <family val="2"/>
    </font>
    <font>
      <b/>
      <sz val="13"/>
      <color rgb="FFFF0000"/>
      <name val="Times New Roman"/>
      <family val="2"/>
    </font>
    <font>
      <sz val="8"/>
      <color rgb="FFFF0000"/>
      <name val="Times New Roman"/>
      <family val="2"/>
    </font>
    <font>
      <i/>
      <sz val="12"/>
      <color rgb="FFFF0000"/>
      <name val="Times New Roman"/>
      <family val="1"/>
    </font>
    <font>
      <b/>
      <sz val="9"/>
      <color rgb="FFFF0000"/>
      <name val="Times New Roman"/>
      <family val="1"/>
    </font>
    <font>
      <sz val="11"/>
      <color rgb="FFFF0000"/>
      <name val="Times New Roman"/>
      <family val="1"/>
    </font>
    <font>
      <b/>
      <sz val="12"/>
      <color rgb="FFFF0000"/>
      <name val="Times New Roman"/>
      <family val="1"/>
    </font>
    <font>
      <b/>
      <i/>
      <sz val="8"/>
      <color rgb="FFFF0000"/>
      <name val="Times New Roman"/>
      <family val="1"/>
    </font>
    <font>
      <sz val="10"/>
      <color rgb="FFFF0000"/>
      <name val="Times New Roman"/>
      <family val="1"/>
    </font>
    <font>
      <b/>
      <i/>
      <sz val="12"/>
      <color rgb="FF0000CC"/>
      <name val="Times New Roman"/>
      <family val="1"/>
    </font>
    <font>
      <b/>
      <sz val="13"/>
      <color rgb="FF0000CC"/>
      <name val="Times New Roman"/>
      <family val="1"/>
    </font>
    <font>
      <b/>
      <sz val="13"/>
      <color rgb="FF00B050"/>
      <name val="Times New Roman"/>
      <family val="1"/>
    </font>
    <font>
      <sz val="10"/>
      <color theme="1"/>
      <name val="Cambria"/>
      <family val="1"/>
    </font>
    <font>
      <sz val="10"/>
      <color theme="1"/>
      <name val="Times New Roman"/>
      <family val="1"/>
    </font>
    <font>
      <sz val="11"/>
      <color theme="1"/>
      <name val="Times New Roman"/>
      <family val="1"/>
    </font>
    <font>
      <b/>
      <sz val="13"/>
      <color rgb="FF000099"/>
      <name val="Times New Roman"/>
      <family val="1"/>
    </font>
    <font>
      <b/>
      <sz val="10"/>
      <color rgb="FF000099"/>
      <name val="Times New Roman"/>
      <family val="1"/>
    </font>
    <font>
      <b/>
      <sz val="10"/>
      <color theme="1"/>
      <name val="Times New Roman"/>
      <family val="1"/>
    </font>
    <font>
      <b/>
      <sz val="10"/>
      <color rgb="FFFF0000"/>
      <name val="Times New Roman"/>
      <family val="1"/>
    </font>
    <font>
      <b/>
      <i/>
      <sz val="8"/>
      <color theme="1"/>
      <name val="Times New Roman"/>
      <family val="1"/>
    </font>
    <font>
      <sz val="12"/>
      <color theme="1"/>
      <name val="Times New Roman"/>
      <family val="2"/>
    </font>
    <font>
      <b/>
      <sz val="12"/>
      <color theme="1"/>
      <name val="Times New Roman"/>
      <family val="2"/>
    </font>
    <font>
      <b/>
      <i/>
      <sz val="13"/>
      <color rgb="FF000099"/>
      <name val="Times New Roman"/>
      <family val="1"/>
    </font>
    <font>
      <i/>
      <sz val="10"/>
      <color rgb="FF000099"/>
      <name val="Times New Roman"/>
      <family val="1"/>
    </font>
    <font>
      <i/>
      <sz val="10"/>
      <color rgb="FFFF0000"/>
      <name val="Times New Roman"/>
      <family val="1"/>
    </font>
    <font>
      <b/>
      <i/>
      <sz val="13"/>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55"/>
        <bgColor indexed="64"/>
      </patternFill>
    </fill>
    <fill>
      <patternFill patternType="solid">
        <fgColor indexed="22"/>
        <bgColor indexed="64"/>
      </patternFill>
    </fill>
    <fill>
      <patternFill patternType="solid">
        <fgColor indexed="27"/>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9"/>
        <bgColor indexed="64"/>
      </patternFill>
    </fill>
    <fill>
      <patternFill patternType="solid">
        <fgColor rgb="FF92D050"/>
        <bgColor indexed="64"/>
      </patternFill>
    </fill>
    <fill>
      <patternFill patternType="solid">
        <fgColor rgb="FF00B0F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
      <left style="thin"/>
      <right>
        <color indexed="63"/>
      </right>
      <top>
        <color indexed="63"/>
      </top>
      <bottom>
        <color indexed="63"/>
      </bottom>
    </border>
    <border>
      <left style="thin"/>
      <right style="thin"/>
      <top/>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3"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101" fillId="0" borderId="0">
      <alignment/>
      <protection/>
    </xf>
    <xf numFmtId="0" fontId="4" fillId="0" borderId="0">
      <alignment/>
      <protection/>
    </xf>
    <xf numFmtId="0" fontId="0" fillId="32" borderId="7" applyNumberFormat="0" applyFont="0" applyAlignment="0" applyProtection="0"/>
    <xf numFmtId="0" fontId="102" fillId="27" borderId="8" applyNumberFormat="0" applyAlignment="0" applyProtection="0"/>
    <xf numFmtId="9" fontId="0" fillId="0" borderId="0" applyFont="0" applyFill="0" applyBorder="0" applyAlignment="0" applyProtection="0"/>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486">
    <xf numFmtId="0" fontId="0" fillId="0" borderId="0" xfId="0" applyAlignment="1">
      <alignment/>
    </xf>
    <xf numFmtId="0" fontId="0" fillId="0" borderId="0" xfId="42" applyNumberFormat="1" applyFont="1" applyFill="1" applyBorder="1" applyAlignment="1">
      <alignment horizontal="left" vertical="top" wrapText="1"/>
    </xf>
    <xf numFmtId="0" fontId="0" fillId="0" borderId="0" xfId="0" applyNumberFormat="1" applyFont="1" applyFill="1" applyAlignment="1">
      <alignment/>
    </xf>
    <xf numFmtId="0" fontId="2" fillId="0" borderId="0" xfId="0" applyNumberFormat="1" applyFont="1" applyFill="1" applyAlignment="1">
      <alignment/>
    </xf>
    <xf numFmtId="172" fontId="2" fillId="0" borderId="0" xfId="0" applyNumberFormat="1" applyFont="1" applyFill="1" applyAlignment="1">
      <alignment/>
    </xf>
    <xf numFmtId="172" fontId="5" fillId="33" borderId="10" xfId="42" applyNumberFormat="1" applyFont="1" applyFill="1" applyBorder="1" applyAlignment="1" applyProtection="1">
      <alignment horizontal="center" vertical="center"/>
      <protection/>
    </xf>
    <xf numFmtId="10" fontId="7" fillId="33" borderId="10" xfId="59" applyNumberFormat="1" applyFont="1" applyFill="1" applyBorder="1" applyAlignment="1" applyProtection="1">
      <alignment horizontal="center" vertical="center"/>
      <protection locked="0"/>
    </xf>
    <xf numFmtId="10" fontId="106" fillId="0" borderId="0" xfId="59" applyNumberFormat="1" applyFont="1" applyFill="1" applyBorder="1" applyAlignment="1" applyProtection="1">
      <alignment horizontal="center" vertical="center"/>
      <protection locked="0"/>
    </xf>
    <xf numFmtId="0" fontId="8" fillId="0" borderId="0" xfId="0" applyNumberFormat="1" applyFont="1" applyFill="1" applyBorder="1" applyAlignment="1" applyProtection="1">
      <alignment wrapText="1"/>
      <protection/>
    </xf>
    <xf numFmtId="0" fontId="9" fillId="0"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8" fillId="0" borderId="0" xfId="42"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1" fillId="0" borderId="0" xfId="0" applyNumberFormat="1" applyFont="1" applyFill="1" applyBorder="1" applyAlignment="1" applyProtection="1">
      <alignment horizontal="center" wrapText="1"/>
      <protection/>
    </xf>
    <xf numFmtId="0" fontId="11" fillId="0" borderId="0" xfId="0" applyNumberFormat="1" applyFont="1" applyFill="1" applyBorder="1" applyAlignment="1" applyProtection="1">
      <alignment wrapText="1"/>
      <protection/>
    </xf>
    <xf numFmtId="0" fontId="2" fillId="0" borderId="0" xfId="0" applyNumberFormat="1" applyFont="1" applyFill="1" applyAlignment="1" applyProtection="1">
      <alignment horizontal="center"/>
      <protection/>
    </xf>
    <xf numFmtId="0" fontId="0" fillId="0" borderId="0" xfId="0" applyNumberFormat="1" applyFont="1" applyFill="1" applyAlignment="1" applyProtection="1">
      <alignment horizontal="center"/>
      <protection/>
    </xf>
    <xf numFmtId="0" fontId="105" fillId="0" borderId="0" xfId="0" applyNumberFormat="1" applyFont="1" applyFill="1" applyBorder="1" applyAlignment="1" applyProtection="1">
      <alignment horizontal="center" wrapText="1"/>
      <protection/>
    </xf>
    <xf numFmtId="0" fontId="11"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05"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107" fillId="0" borderId="0" xfId="0" applyNumberFormat="1" applyFont="1" applyFill="1" applyAlignment="1" applyProtection="1">
      <alignment/>
      <protection/>
    </xf>
    <xf numFmtId="0" fontId="12" fillId="0" borderId="0" xfId="0" applyNumberFormat="1" applyFont="1" applyFill="1" applyAlignment="1" applyProtection="1">
      <alignment wrapText="1"/>
      <protection/>
    </xf>
    <xf numFmtId="0" fontId="13" fillId="0" borderId="0" xfId="0" applyNumberFormat="1" applyFont="1" applyFill="1" applyAlignment="1" applyProtection="1">
      <alignment wrapText="1"/>
      <protection/>
    </xf>
    <xf numFmtId="0" fontId="108" fillId="0" borderId="11" xfId="0" applyNumberFormat="1" applyFont="1" applyFill="1" applyBorder="1" applyAlignment="1">
      <alignment/>
    </xf>
    <xf numFmtId="0" fontId="108" fillId="0" borderId="11" xfId="0" applyNumberFormat="1" applyFont="1" applyFill="1" applyBorder="1" applyAlignment="1">
      <alignment horizontal="right"/>
    </xf>
    <xf numFmtId="172" fontId="14" fillId="33" borderId="10" xfId="42" applyNumberFormat="1" applyFont="1" applyFill="1" applyBorder="1" applyAlignment="1" applyProtection="1">
      <alignment horizontal="center" vertical="center" wrapText="1"/>
      <protection/>
    </xf>
    <xf numFmtId="10" fontId="15" fillId="33" borderId="10" xfId="59" applyNumberFormat="1" applyFont="1" applyFill="1" applyBorder="1" applyAlignment="1" applyProtection="1">
      <alignment horizontal="center" vertical="center" wrapText="1"/>
      <protection locked="0"/>
    </xf>
    <xf numFmtId="0" fontId="106" fillId="0" borderId="12" xfId="0" applyNumberFormat="1" applyFont="1" applyFill="1" applyBorder="1" applyAlignment="1" applyProtection="1">
      <alignment horizontal="center" vertical="center"/>
      <protection locked="0"/>
    </xf>
    <xf numFmtId="0" fontId="106" fillId="0" borderId="12" xfId="0" applyNumberFormat="1" applyFont="1" applyFill="1" applyBorder="1" applyAlignment="1" applyProtection="1">
      <alignment vertical="center"/>
      <protection locked="0"/>
    </xf>
    <xf numFmtId="0" fontId="109" fillId="0" borderId="12" xfId="42" applyNumberFormat="1" applyFont="1" applyFill="1" applyBorder="1" applyAlignment="1" applyProtection="1">
      <alignment horizontal="center" vertical="center" wrapText="1"/>
      <protection/>
    </xf>
    <xf numFmtId="10" fontId="110" fillId="0" borderId="12" xfId="59" applyNumberFormat="1" applyFont="1" applyFill="1" applyBorder="1" applyAlignment="1" applyProtection="1">
      <alignment horizontal="center" vertical="center" wrapText="1"/>
      <protection locked="0"/>
    </xf>
    <xf numFmtId="0" fontId="107" fillId="0" borderId="0" xfId="0" applyNumberFormat="1" applyFont="1" applyFill="1" applyAlignment="1" applyProtection="1">
      <alignment/>
      <protection locked="0"/>
    </xf>
    <xf numFmtId="0" fontId="16"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2" fillId="0" borderId="0" xfId="0" applyNumberFormat="1" applyFont="1" applyFill="1" applyAlignment="1" applyProtection="1">
      <alignment/>
      <protection/>
    </xf>
    <xf numFmtId="0" fontId="17" fillId="0" borderId="0" xfId="0" applyFont="1" applyFill="1" applyAlignment="1">
      <alignment/>
    </xf>
    <xf numFmtId="0" fontId="18" fillId="0" borderId="0" xfId="0" applyFont="1" applyFill="1" applyAlignment="1">
      <alignment/>
    </xf>
    <xf numFmtId="0" fontId="20"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0" fontId="19" fillId="0" borderId="0" xfId="0" applyFont="1" applyFill="1" applyAlignment="1">
      <alignment/>
    </xf>
    <xf numFmtId="0" fontId="24" fillId="0" borderId="0" xfId="0" applyFont="1" applyFill="1" applyAlignment="1">
      <alignment/>
    </xf>
    <xf numFmtId="0" fontId="0" fillId="0" borderId="0" xfId="0" applyFont="1" applyFill="1" applyAlignment="1">
      <alignment/>
    </xf>
    <xf numFmtId="0" fontId="28" fillId="0" borderId="10"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8" fillId="0" borderId="0" xfId="0" applyFont="1" applyFill="1" applyAlignment="1">
      <alignment horizontal="center" vertical="center" wrapText="1"/>
    </xf>
    <xf numFmtId="0" fontId="28" fillId="0" borderId="10" xfId="0" applyFont="1" applyFill="1" applyBorder="1" applyAlignment="1">
      <alignment vertical="center" wrapText="1"/>
    </xf>
    <xf numFmtId="0" fontId="30" fillId="34" borderId="14" xfId="0" applyFont="1" applyFill="1" applyBorder="1" applyAlignment="1">
      <alignment horizontal="center" vertical="center" wrapText="1"/>
    </xf>
    <xf numFmtId="0" fontId="31" fillId="35" borderId="10" xfId="0" applyFont="1" applyFill="1" applyBorder="1" applyAlignment="1">
      <alignment horizontal="center" vertical="center" wrapText="1"/>
    </xf>
    <xf numFmtId="0" fontId="32" fillId="0" borderId="13" xfId="0" applyFont="1" applyFill="1" applyBorder="1" applyAlignment="1">
      <alignment vertical="center" wrapText="1"/>
    </xf>
    <xf numFmtId="0" fontId="31" fillId="0" borderId="0" xfId="0" applyFont="1" applyFill="1" applyAlignment="1">
      <alignment horizontal="center" vertical="center" wrapText="1"/>
    </xf>
    <xf numFmtId="0" fontId="24" fillId="0" borderId="10" xfId="0" applyFont="1" applyFill="1" applyBorder="1" applyAlignment="1">
      <alignment horizontal="center" vertical="center"/>
    </xf>
    <xf numFmtId="0" fontId="0" fillId="0" borderId="10" xfId="0" applyFont="1" applyFill="1" applyBorder="1" applyAlignment="1">
      <alignment vertical="center"/>
    </xf>
    <xf numFmtId="173" fontId="111" fillId="7" borderId="10" xfId="42" applyNumberFormat="1" applyFont="1" applyFill="1" applyBorder="1" applyAlignment="1">
      <alignment vertical="center"/>
    </xf>
    <xf numFmtId="173" fontId="33" fillId="0" borderId="10" xfId="42" applyNumberFormat="1" applyFont="1" applyFill="1" applyBorder="1" applyAlignment="1">
      <alignment vertical="center"/>
    </xf>
    <xf numFmtId="172" fontId="33" fillId="36" borderId="10" xfId="42" applyNumberFormat="1" applyFont="1" applyFill="1" applyBorder="1" applyAlignment="1">
      <alignment vertical="center"/>
    </xf>
    <xf numFmtId="172" fontId="33" fillId="0" borderId="10" xfId="42" applyNumberFormat="1" applyFont="1" applyFill="1" applyBorder="1" applyAlignment="1">
      <alignment vertical="center"/>
    </xf>
    <xf numFmtId="172" fontId="34" fillId="0" borderId="10" xfId="42" applyNumberFormat="1" applyFont="1" applyFill="1" applyBorder="1" applyAlignment="1">
      <alignment vertical="center"/>
    </xf>
    <xf numFmtId="0" fontId="35" fillId="0" borderId="0" xfId="0" applyFont="1" applyFill="1" applyAlignment="1">
      <alignment horizontal="center"/>
    </xf>
    <xf numFmtId="173" fontId="0" fillId="0" borderId="0" xfId="0" applyNumberFormat="1" applyFont="1" applyFill="1" applyAlignment="1">
      <alignment/>
    </xf>
    <xf numFmtId="173" fontId="34" fillId="0" borderId="10" xfId="42" applyNumberFormat="1" applyFont="1" applyFill="1" applyBorder="1" applyAlignment="1">
      <alignment vertical="center"/>
    </xf>
    <xf numFmtId="173" fontId="34" fillId="7" borderId="10" xfId="42" applyNumberFormat="1" applyFont="1" applyFill="1" applyBorder="1" applyAlignment="1">
      <alignment vertical="center"/>
    </xf>
    <xf numFmtId="173" fontId="112" fillId="7" borderId="10" xfId="0" applyNumberFormat="1" applyFont="1" applyFill="1" applyBorder="1" applyAlignment="1">
      <alignment horizontal="center" vertical="center" wrapText="1"/>
    </xf>
    <xf numFmtId="173" fontId="36" fillId="0" borderId="10" xfId="0" applyNumberFormat="1" applyFont="1" applyFill="1" applyBorder="1" applyAlignment="1">
      <alignment horizontal="center" vertical="center" wrapText="1"/>
    </xf>
    <xf numFmtId="172" fontId="36" fillId="36" borderId="10" xfId="42" applyNumberFormat="1" applyFont="1" applyFill="1" applyBorder="1" applyAlignment="1">
      <alignment horizontal="center" vertical="center" wrapText="1"/>
    </xf>
    <xf numFmtId="172" fontId="36" fillId="0" borderId="10" xfId="42" applyNumberFormat="1" applyFont="1" applyFill="1" applyBorder="1" applyAlignment="1">
      <alignment horizontal="center" vertical="center" wrapText="1"/>
    </xf>
    <xf numFmtId="172" fontId="28" fillId="0" borderId="0" xfId="0" applyNumberFormat="1" applyFont="1" applyFill="1" applyAlignment="1">
      <alignment horizontal="center" vertical="center" wrapText="1"/>
    </xf>
    <xf numFmtId="0" fontId="113" fillId="0" borderId="0" xfId="0" applyFont="1" applyFill="1" applyAlignment="1">
      <alignment/>
    </xf>
    <xf numFmtId="172" fontId="0" fillId="0" borderId="0" xfId="0" applyNumberFormat="1" applyFont="1" applyFill="1" applyAlignment="1">
      <alignment/>
    </xf>
    <xf numFmtId="173" fontId="18" fillId="0" borderId="0" xfId="0" applyNumberFormat="1" applyFont="1" applyFill="1" applyAlignment="1">
      <alignment/>
    </xf>
    <xf numFmtId="0" fontId="22" fillId="0" borderId="0" xfId="0" applyFont="1" applyFill="1" applyAlignment="1">
      <alignment/>
    </xf>
    <xf numFmtId="0" fontId="38" fillId="0" borderId="0" xfId="0" applyFont="1" applyFill="1" applyAlignment="1">
      <alignment/>
    </xf>
    <xf numFmtId="0" fontId="0" fillId="0" borderId="0" xfId="0" applyNumberFormat="1" applyFill="1" applyAlignment="1">
      <alignment horizontal="left" vertical="top" wrapText="1"/>
    </xf>
    <xf numFmtId="10" fontId="5" fillId="0" borderId="0" xfId="59" applyNumberFormat="1" applyFont="1" applyFill="1" applyBorder="1" applyAlignment="1" applyProtection="1">
      <alignment horizontal="center" vertical="center" wrapText="1"/>
      <protection/>
    </xf>
    <xf numFmtId="10" fontId="6" fillId="0" borderId="0" xfId="59" applyNumberFormat="1" applyFont="1" applyFill="1" applyBorder="1" applyAlignment="1" applyProtection="1">
      <alignment horizontal="center" vertical="center" wrapText="1"/>
      <protection/>
    </xf>
    <xf numFmtId="10" fontId="7" fillId="0" borderId="0" xfId="59" applyNumberFormat="1" applyFont="1" applyFill="1" applyBorder="1" applyAlignment="1" applyProtection="1">
      <alignment horizontal="center" vertical="center"/>
      <protection locked="0"/>
    </xf>
    <xf numFmtId="0" fontId="0" fillId="0" borderId="0" xfId="0" applyNumberFormat="1" applyFill="1" applyBorder="1" applyAlignment="1">
      <alignment horizontal="left" vertical="top" wrapText="1"/>
    </xf>
    <xf numFmtId="0" fontId="0" fillId="0" borderId="0" xfId="0" applyNumberFormat="1" applyFont="1" applyFill="1" applyBorder="1" applyAlignment="1">
      <alignment/>
    </xf>
    <xf numFmtId="0" fontId="2" fillId="0" borderId="0" xfId="0" applyNumberFormat="1" applyFont="1" applyFill="1" applyBorder="1" applyAlignment="1">
      <alignment/>
    </xf>
    <xf numFmtId="172" fontId="2" fillId="0" borderId="0" xfId="0" applyNumberFormat="1" applyFont="1" applyFill="1" applyBorder="1" applyAlignment="1">
      <alignment/>
    </xf>
    <xf numFmtId="0" fontId="114" fillId="0" borderId="0" xfId="0" applyNumberFormat="1" applyFont="1" applyFill="1" applyBorder="1" applyAlignment="1">
      <alignment horizontal="right"/>
    </xf>
    <xf numFmtId="0" fontId="106" fillId="0" borderId="0" xfId="0" applyNumberFormat="1" applyFont="1" applyFill="1" applyBorder="1" applyAlignment="1" applyProtection="1">
      <alignment horizontal="center" vertical="center"/>
      <protection locked="0"/>
    </xf>
    <xf numFmtId="0" fontId="115" fillId="0" borderId="0" xfId="42" applyNumberFormat="1" applyFont="1" applyFill="1" applyBorder="1" applyAlignment="1" applyProtection="1">
      <alignment horizontal="center" vertical="center"/>
      <protection locked="0"/>
    </xf>
    <xf numFmtId="0" fontId="107"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10" fontId="3" fillId="0" borderId="0" xfId="59"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107"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10" fontId="0" fillId="0" borderId="0" xfId="59" applyNumberFormat="1" applyFont="1" applyFill="1" applyBorder="1" applyAlignment="1" applyProtection="1">
      <alignment/>
      <protection/>
    </xf>
    <xf numFmtId="0" fontId="3" fillId="0" borderId="0" xfId="42"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wrapText="1"/>
      <protection/>
    </xf>
    <xf numFmtId="0" fontId="13" fillId="0" borderId="0" xfId="0" applyNumberFormat="1" applyFont="1" applyFill="1" applyBorder="1" applyAlignment="1" applyProtection="1">
      <alignment wrapText="1"/>
      <protection/>
    </xf>
    <xf numFmtId="0" fontId="116" fillId="0" borderId="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wrapText="1"/>
      <protection/>
    </xf>
    <xf numFmtId="10" fontId="12" fillId="0" borderId="0" xfId="59" applyNumberFormat="1" applyFont="1" applyFill="1" applyBorder="1" applyAlignment="1" applyProtection="1">
      <alignment horizontal="center" wrapText="1"/>
      <protection/>
    </xf>
    <xf numFmtId="10" fontId="0" fillId="0" borderId="0" xfId="59" applyNumberFormat="1" applyFont="1" applyFill="1" applyBorder="1" applyAlignment="1">
      <alignment horizontal="center"/>
    </xf>
    <xf numFmtId="0" fontId="34" fillId="0" borderId="0" xfId="0" applyFont="1" applyAlignment="1">
      <alignment/>
    </xf>
    <xf numFmtId="0" fontId="7" fillId="0" borderId="0" xfId="0" applyFont="1" applyAlignment="1">
      <alignment/>
    </xf>
    <xf numFmtId="3" fontId="34" fillId="0" borderId="0" xfId="0" applyNumberFormat="1" applyFont="1" applyAlignment="1">
      <alignment/>
    </xf>
    <xf numFmtId="3" fontId="9" fillId="0" borderId="0" xfId="0" applyNumberFormat="1" applyFont="1" applyAlignment="1">
      <alignment/>
    </xf>
    <xf numFmtId="3" fontId="42" fillId="0" borderId="0" xfId="0" applyNumberFormat="1" applyFont="1" applyAlignment="1">
      <alignment/>
    </xf>
    <xf numFmtId="3" fontId="4" fillId="0" borderId="11" xfId="0" applyNumberFormat="1" applyFont="1" applyBorder="1" applyAlignment="1">
      <alignment horizontal="left" vertical="center" wrapText="1"/>
    </xf>
    <xf numFmtId="0" fontId="44" fillId="0" borderId="11" xfId="0" applyFont="1" applyBorder="1" applyAlignment="1">
      <alignment horizontal="left" vertical="center" wrapText="1"/>
    </xf>
    <xf numFmtId="0" fontId="45" fillId="0" borderId="10" xfId="0" applyFont="1" applyBorder="1" applyAlignment="1">
      <alignment horizontal="center" vertical="center" wrapText="1"/>
    </xf>
    <xf numFmtId="0" fontId="5" fillId="0" borderId="10" xfId="0" applyFont="1" applyBorder="1" applyAlignment="1">
      <alignment horizontal="center" vertical="center" wrapText="1"/>
    </xf>
    <xf numFmtId="3" fontId="46" fillId="0" borderId="10" xfId="0" applyNumberFormat="1" applyFont="1" applyBorder="1" applyAlignment="1" quotePrefix="1">
      <alignment horizontal="center" vertical="center" wrapText="1"/>
    </xf>
    <xf numFmtId="3" fontId="46" fillId="0" borderId="10" xfId="0" applyNumberFormat="1" applyFont="1" applyBorder="1" applyAlignment="1">
      <alignment horizontal="left" vertical="center" wrapText="1"/>
    </xf>
    <xf numFmtId="172" fontId="12" fillId="0" borderId="10" xfId="42" applyNumberFormat="1" applyFont="1" applyBorder="1" applyAlignment="1">
      <alignment horizontal="center" vertical="center" wrapText="1"/>
    </xf>
    <xf numFmtId="172" fontId="12" fillId="0" borderId="10" xfId="42" applyNumberFormat="1" applyFont="1" applyBorder="1" applyAlignment="1">
      <alignment horizontal="right" vertical="center" wrapText="1"/>
    </xf>
    <xf numFmtId="10" fontId="7" fillId="0" borderId="10" xfId="42" applyNumberFormat="1" applyFont="1" applyBorder="1" applyAlignment="1">
      <alignment/>
    </xf>
    <xf numFmtId="172" fontId="12" fillId="0" borderId="10" xfId="42" applyNumberFormat="1" applyFont="1" applyBorder="1" applyAlignment="1">
      <alignment/>
    </xf>
    <xf numFmtId="173" fontId="5" fillId="0" borderId="10" xfId="42" applyNumberFormat="1" applyFont="1" applyBorder="1" applyAlignment="1">
      <alignment horizontal="right" vertical="center" wrapText="1"/>
    </xf>
    <xf numFmtId="3" fontId="46" fillId="0" borderId="10" xfId="0" applyNumberFormat="1" applyFont="1" applyBorder="1" applyAlignment="1" quotePrefix="1">
      <alignment horizontal="center"/>
    </xf>
    <xf numFmtId="3" fontId="46" fillId="0" borderId="10" xfId="0" applyNumberFormat="1" applyFont="1" applyBorder="1" applyAlignment="1">
      <alignment/>
    </xf>
    <xf numFmtId="172" fontId="12" fillId="0" borderId="10" xfId="42" applyNumberFormat="1" applyFont="1" applyBorder="1" applyAlignment="1">
      <alignment horizontal="center"/>
    </xf>
    <xf numFmtId="3" fontId="7" fillId="0" borderId="10" xfId="0" applyNumberFormat="1" applyFont="1" applyBorder="1" applyAlignment="1">
      <alignment/>
    </xf>
    <xf numFmtId="0" fontId="48" fillId="0" borderId="0" xfId="0" applyFont="1" applyAlignment="1">
      <alignment/>
    </xf>
    <xf numFmtId="172" fontId="49" fillId="0" borderId="0" xfId="0" applyNumberFormat="1" applyFont="1" applyAlignment="1">
      <alignment/>
    </xf>
    <xf numFmtId="0" fontId="11" fillId="0" borderId="0" xfId="0" applyFont="1" applyAlignment="1">
      <alignment/>
    </xf>
    <xf numFmtId="0" fontId="4" fillId="0" borderId="0" xfId="0" applyFont="1" applyAlignment="1">
      <alignment/>
    </xf>
    <xf numFmtId="0" fontId="2" fillId="0" borderId="0" xfId="0" applyFont="1" applyAlignment="1">
      <alignment horizontal="center"/>
    </xf>
    <xf numFmtId="172" fontId="0" fillId="0" borderId="0" xfId="42" applyNumberFormat="1" applyFont="1" applyFill="1" applyAlignment="1" applyProtection="1">
      <alignment/>
      <protection/>
    </xf>
    <xf numFmtId="10" fontId="0" fillId="0" borderId="0" xfId="59" applyNumberFormat="1" applyFont="1" applyFill="1" applyAlignment="1" applyProtection="1">
      <alignment/>
      <protection/>
    </xf>
    <xf numFmtId="172" fontId="7" fillId="0" borderId="10" xfId="42" applyNumberFormat="1" applyFont="1" applyFill="1" applyBorder="1" applyAlignment="1" applyProtection="1">
      <alignment horizontal="center" vertical="center"/>
      <protection/>
    </xf>
    <xf numFmtId="172" fontId="106" fillId="0" borderId="10" xfId="42" applyNumberFormat="1" applyFont="1" applyFill="1" applyBorder="1" applyAlignment="1" applyProtection="1">
      <alignment vertical="center" wrapText="1"/>
      <protection locked="0"/>
    </xf>
    <xf numFmtId="172" fontId="7" fillId="0" borderId="10" xfId="42" applyNumberFormat="1" applyFont="1" applyFill="1" applyBorder="1" applyAlignment="1" applyProtection="1">
      <alignment horizontal="center" vertical="center"/>
      <protection locked="0"/>
    </xf>
    <xf numFmtId="172" fontId="5" fillId="0" borderId="10" xfId="42" applyNumberFormat="1" applyFont="1" applyFill="1" applyBorder="1" applyAlignment="1" applyProtection="1">
      <alignment horizontal="center" vertical="center"/>
      <protection/>
    </xf>
    <xf numFmtId="172" fontId="106" fillId="0" borderId="10" xfId="42" applyNumberFormat="1" applyFont="1" applyFill="1" applyBorder="1" applyAlignment="1" applyProtection="1">
      <alignment horizontal="center" vertical="center"/>
      <protection locked="0"/>
    </xf>
    <xf numFmtId="172" fontId="7" fillId="0" borderId="10" xfId="42" applyNumberFormat="1" applyFont="1" applyFill="1" applyBorder="1" applyAlignment="1" applyProtection="1">
      <alignment horizontal="center"/>
      <protection locked="0"/>
    </xf>
    <xf numFmtId="172" fontId="117" fillId="0" borderId="0" xfId="0" applyNumberFormat="1" applyFont="1" applyFill="1" applyBorder="1" applyAlignment="1">
      <alignment/>
    </xf>
    <xf numFmtId="172" fontId="115" fillId="33" borderId="10" xfId="42" applyNumberFormat="1" applyFont="1" applyFill="1" applyBorder="1" applyAlignment="1" applyProtection="1">
      <alignment horizontal="center" vertical="center"/>
      <protection/>
    </xf>
    <xf numFmtId="0" fontId="0" fillId="0" borderId="0" xfId="0" applyNumberFormat="1" applyFont="1" applyFill="1" applyBorder="1" applyAlignment="1">
      <alignment/>
    </xf>
    <xf numFmtId="0" fontId="5" fillId="0" borderId="10" xfId="0" applyNumberFormat="1" applyFont="1" applyFill="1" applyBorder="1" applyAlignment="1" applyProtection="1">
      <alignment horizontal="center" vertical="center" wrapText="1"/>
      <protection/>
    </xf>
    <xf numFmtId="0" fontId="0" fillId="0" borderId="0" xfId="0" applyNumberFormat="1" applyFont="1" applyFill="1" applyBorder="1" applyAlignment="1">
      <alignment horizontal="center" vertical="center"/>
    </xf>
    <xf numFmtId="0" fontId="4" fillId="0" borderId="0" xfId="59" applyNumberFormat="1" applyFont="1" applyFill="1" applyBorder="1" applyAlignment="1">
      <alignment horizontal="center" vertical="center"/>
    </xf>
    <xf numFmtId="0" fontId="6" fillId="0" borderId="10" xfId="0" applyNumberFormat="1" applyFont="1" applyFill="1" applyBorder="1" applyAlignment="1" applyProtection="1">
      <alignment horizontal="center" vertical="center" wrapText="1"/>
      <protection/>
    </xf>
    <xf numFmtId="0" fontId="118" fillId="0" borderId="10" xfId="0" applyNumberFormat="1" applyFont="1" applyFill="1" applyBorder="1" applyAlignment="1" applyProtection="1">
      <alignment horizontal="center" vertical="center" wrapText="1"/>
      <protection/>
    </xf>
    <xf numFmtId="10" fontId="6" fillId="0" borderId="10" xfId="59" applyNumberFormat="1" applyFont="1" applyFill="1" applyBorder="1" applyAlignment="1" applyProtection="1">
      <alignment horizontal="center" vertical="center" wrapText="1"/>
      <protection/>
    </xf>
    <xf numFmtId="0" fontId="118" fillId="0" borderId="0" xfId="0" applyNumberFormat="1" applyFont="1" applyFill="1" applyBorder="1" applyAlignment="1">
      <alignment/>
    </xf>
    <xf numFmtId="0" fontId="6" fillId="0" borderId="0" xfId="0" applyNumberFormat="1" applyFont="1" applyFill="1" applyBorder="1" applyAlignment="1">
      <alignment/>
    </xf>
    <xf numFmtId="10" fontId="7" fillId="0" borderId="10" xfId="59" applyNumberFormat="1" applyFont="1" applyFill="1" applyBorder="1" applyAlignment="1" applyProtection="1">
      <alignment horizontal="center" vertical="center"/>
      <protection locked="0"/>
    </xf>
    <xf numFmtId="172" fontId="0" fillId="0" borderId="0" xfId="0" applyNumberFormat="1" applyFont="1" applyFill="1" applyBorder="1" applyAlignment="1" applyProtection="1">
      <alignment/>
      <protection locked="0"/>
    </xf>
    <xf numFmtId="0" fontId="0" fillId="0" borderId="0" xfId="0" applyNumberFormat="1" applyFont="1" applyFill="1" applyBorder="1" applyAlignment="1" applyProtection="1">
      <alignment/>
      <protection locked="0"/>
    </xf>
    <xf numFmtId="0" fontId="7" fillId="0" borderId="10" xfId="0" applyNumberFormat="1" applyFont="1" applyFill="1" applyBorder="1" applyAlignment="1" applyProtection="1">
      <alignment horizontal="center" vertical="center"/>
      <protection locked="0"/>
    </xf>
    <xf numFmtId="0" fontId="7" fillId="0" borderId="10" xfId="0" applyNumberFormat="1" applyFont="1" applyFill="1" applyBorder="1" applyAlignment="1" applyProtection="1">
      <alignment vertical="center"/>
      <protection locked="0"/>
    </xf>
    <xf numFmtId="172" fontId="5" fillId="0" borderId="10" xfId="42" applyNumberFormat="1" applyFont="1" applyFill="1" applyBorder="1" applyAlignment="1" applyProtection="1">
      <alignment horizontal="center" vertical="center"/>
      <protection locked="0"/>
    </xf>
    <xf numFmtId="0" fontId="10" fillId="0" borderId="0" xfId="0" applyNumberFormat="1" applyFont="1" applyFill="1" applyBorder="1" applyAlignment="1">
      <alignment/>
    </xf>
    <xf numFmtId="0" fontId="0" fillId="0" borderId="0" xfId="0" applyFill="1" applyAlignment="1">
      <alignment/>
    </xf>
    <xf numFmtId="172" fontId="14" fillId="0" borderId="10" xfId="42" applyNumberFormat="1" applyFont="1" applyFill="1" applyBorder="1" applyAlignment="1" applyProtection="1">
      <alignment horizontal="center" vertical="center" wrapText="1"/>
      <protection/>
    </xf>
    <xf numFmtId="172" fontId="15" fillId="0" borderId="10" xfId="42" applyNumberFormat="1" applyFont="1" applyFill="1" applyBorder="1" applyAlignment="1" applyProtection="1">
      <alignment horizontal="center" vertical="center" wrapText="1"/>
      <protection/>
    </xf>
    <xf numFmtId="10" fontId="15" fillId="0" borderId="10" xfId="59" applyNumberFormat="1" applyFont="1" applyFill="1" applyBorder="1" applyAlignment="1" applyProtection="1">
      <alignment horizontal="center" vertical="center" wrapText="1"/>
      <protection locked="0"/>
    </xf>
    <xf numFmtId="0" fontId="0" fillId="0" borderId="0" xfId="42" applyNumberFormat="1" applyFont="1" applyFill="1" applyBorder="1" applyAlignment="1">
      <alignment horizontal="left" vertical="top" wrapText="1"/>
    </xf>
    <xf numFmtId="0" fontId="0" fillId="0" borderId="0" xfId="0" applyNumberFormat="1" applyFont="1" applyFill="1" applyAlignment="1">
      <alignment/>
    </xf>
    <xf numFmtId="0" fontId="0" fillId="0" borderId="0" xfId="0" applyNumberFormat="1" applyFont="1" applyFill="1" applyAlignment="1">
      <alignment horizontal="center" vertical="center"/>
    </xf>
    <xf numFmtId="0" fontId="4" fillId="0" borderId="0" xfId="59" applyNumberFormat="1" applyFont="1" applyFill="1" applyAlignment="1">
      <alignment horizontal="center" vertical="center"/>
    </xf>
    <xf numFmtId="0" fontId="7" fillId="0" borderId="10" xfId="0" applyNumberFormat="1" applyFont="1" applyFill="1" applyBorder="1" applyAlignment="1" applyProtection="1">
      <alignment horizontal="center" vertical="center" wrapText="1"/>
      <protection/>
    </xf>
    <xf numFmtId="172" fontId="7" fillId="0" borderId="10" xfId="42" applyNumberFormat="1" applyFont="1" applyFill="1" applyBorder="1" applyAlignment="1" applyProtection="1">
      <alignment horizontal="center" vertical="center" wrapText="1"/>
      <protection/>
    </xf>
    <xf numFmtId="10" fontId="7" fillId="0" borderId="10" xfId="59" applyNumberFormat="1" applyFont="1" applyFill="1" applyBorder="1" applyAlignment="1" applyProtection="1">
      <alignment horizontal="center" vertical="center" wrapText="1"/>
      <protection/>
    </xf>
    <xf numFmtId="0" fontId="107" fillId="0" borderId="0" xfId="0" applyNumberFormat="1" applyFont="1" applyFill="1" applyAlignment="1">
      <alignment/>
    </xf>
    <xf numFmtId="0" fontId="7" fillId="0" borderId="10" xfId="0" applyNumberFormat="1" applyFont="1" applyFill="1" applyBorder="1" applyAlignment="1" applyProtection="1">
      <alignment horizontal="center" vertical="center"/>
      <protection locked="0"/>
    </xf>
    <xf numFmtId="0" fontId="7" fillId="0" borderId="10" xfId="0" applyNumberFormat="1" applyFont="1" applyFill="1" applyBorder="1" applyAlignment="1" applyProtection="1">
      <alignment vertical="center"/>
      <protection locked="0"/>
    </xf>
    <xf numFmtId="0" fontId="0" fillId="0" borderId="0" xfId="0" applyNumberFormat="1" applyFont="1" applyFill="1" applyAlignment="1" applyProtection="1">
      <alignment/>
      <protection locked="0"/>
    </xf>
    <xf numFmtId="0" fontId="10" fillId="0" borderId="0" xfId="0" applyNumberFormat="1" applyFont="1" applyFill="1" applyAlignment="1">
      <alignment/>
    </xf>
    <xf numFmtId="0" fontId="3" fillId="0" borderId="0" xfId="0" applyNumberFormat="1" applyFont="1" applyFill="1" applyAlignment="1" applyProtection="1">
      <alignment horizontal="center" wrapText="1"/>
      <protection/>
    </xf>
    <xf numFmtId="0" fontId="0" fillId="0" borderId="0" xfId="0" applyNumberFormat="1" applyFont="1" applyFill="1" applyAlignment="1">
      <alignment horizontal="center"/>
    </xf>
    <xf numFmtId="172" fontId="0" fillId="0" borderId="0" xfId="42" applyNumberFormat="1" applyFont="1" applyFill="1" applyAlignment="1">
      <alignment horizontal="center"/>
    </xf>
    <xf numFmtId="10" fontId="0" fillId="0" borderId="0" xfId="59" applyNumberFormat="1" applyFont="1" applyFill="1" applyAlignment="1">
      <alignment horizontal="center"/>
    </xf>
    <xf numFmtId="0" fontId="104" fillId="0" borderId="0" xfId="0" applyNumberFormat="1" applyFont="1" applyFill="1" applyBorder="1" applyAlignment="1">
      <alignment horizontal="left" vertical="top" wrapText="1"/>
    </xf>
    <xf numFmtId="0" fontId="104" fillId="0" borderId="0" xfId="0" applyFont="1" applyFill="1" applyAlignment="1">
      <alignment/>
    </xf>
    <xf numFmtId="172" fontId="15" fillId="0" borderId="10" xfId="42" applyNumberFormat="1" applyFont="1" applyFill="1" applyBorder="1" applyAlignment="1" applyProtection="1">
      <alignment horizontal="center" vertical="center" wrapText="1"/>
      <protection/>
    </xf>
    <xf numFmtId="0" fontId="104" fillId="0" borderId="0" xfId="0" applyNumberFormat="1" applyFont="1" applyFill="1" applyAlignment="1">
      <alignment horizontal="left" vertical="top" wrapText="1"/>
    </xf>
    <xf numFmtId="0" fontId="109" fillId="0" borderId="12" xfId="42"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locked="0"/>
    </xf>
    <xf numFmtId="172" fontId="106" fillId="0" borderId="10" xfId="42" applyNumberFormat="1" applyFont="1" applyFill="1" applyBorder="1" applyAlignment="1" applyProtection="1">
      <alignment horizontal="center" vertical="center"/>
      <protection/>
    </xf>
    <xf numFmtId="0" fontId="107" fillId="0" borderId="0" xfId="0" applyNumberFormat="1" applyFont="1" applyFill="1" applyBorder="1" applyAlignment="1">
      <alignment/>
    </xf>
    <xf numFmtId="0" fontId="0" fillId="0" borderId="0" xfId="0" applyNumberFormat="1" applyFont="1" applyFill="1" applyBorder="1" applyAlignment="1">
      <alignment horizontal="center"/>
    </xf>
    <xf numFmtId="172" fontId="14" fillId="0" borderId="10" xfId="42" applyNumberFormat="1" applyFont="1" applyFill="1" applyBorder="1" applyAlignment="1" applyProtection="1">
      <alignment horizontal="center" vertical="center"/>
      <protection locked="0"/>
    </xf>
    <xf numFmtId="0" fontId="113" fillId="0" borderId="0" xfId="0" applyFont="1" applyAlignment="1">
      <alignment/>
    </xf>
    <xf numFmtId="173" fontId="5" fillId="33" borderId="10" xfId="42" applyNumberFormat="1" applyFont="1" applyFill="1" applyBorder="1" applyAlignment="1">
      <alignment horizontal="right" vertical="center" wrapText="1"/>
    </xf>
    <xf numFmtId="172" fontId="13" fillId="33" borderId="10" xfId="42" applyNumberFormat="1" applyFont="1" applyFill="1" applyBorder="1" applyAlignment="1">
      <alignment vertical="center"/>
    </xf>
    <xf numFmtId="172" fontId="45" fillId="33" borderId="10" xfId="42" applyNumberFormat="1" applyFont="1" applyFill="1" applyBorder="1" applyAlignment="1">
      <alignment vertical="center"/>
    </xf>
    <xf numFmtId="10" fontId="5" fillId="33" borderId="10" xfId="42" applyNumberFormat="1" applyFont="1" applyFill="1" applyBorder="1" applyAlignment="1">
      <alignment vertical="center"/>
    </xf>
    <xf numFmtId="0" fontId="0" fillId="0" borderId="0" xfId="0" applyAlignment="1">
      <alignment vertical="center"/>
    </xf>
    <xf numFmtId="0" fontId="105" fillId="0" borderId="0" xfId="0" applyNumberFormat="1" applyFont="1" applyFill="1" applyAlignment="1">
      <alignment horizontal="left" vertical="top" wrapText="1"/>
    </xf>
    <xf numFmtId="172" fontId="117" fillId="0" borderId="0" xfId="0" applyNumberFormat="1" applyFont="1" applyFill="1" applyAlignment="1">
      <alignment/>
    </xf>
    <xf numFmtId="0" fontId="106" fillId="0" borderId="10" xfId="0" applyNumberFormat="1" applyFont="1" applyFill="1" applyBorder="1" applyAlignment="1" applyProtection="1">
      <alignment horizontal="center" vertical="center" wrapText="1"/>
      <protection/>
    </xf>
    <xf numFmtId="172" fontId="109" fillId="33" borderId="10" xfId="42" applyNumberFormat="1" applyFont="1" applyFill="1" applyBorder="1" applyAlignment="1" applyProtection="1">
      <alignment horizontal="center" vertical="center" wrapText="1"/>
      <protection/>
    </xf>
    <xf numFmtId="172" fontId="109" fillId="0" borderId="10" xfId="42" applyNumberFormat="1" applyFont="1" applyFill="1" applyBorder="1" applyAlignment="1" applyProtection="1">
      <alignment horizontal="center" vertical="center" wrapText="1"/>
      <protection/>
    </xf>
    <xf numFmtId="0" fontId="105" fillId="0" borderId="0" xfId="0" applyNumberFormat="1" applyFont="1" applyFill="1" applyBorder="1" applyAlignment="1" applyProtection="1">
      <alignment horizontal="center" wrapText="1"/>
      <protection/>
    </xf>
    <xf numFmtId="0" fontId="105" fillId="0" borderId="0" xfId="0" applyNumberFormat="1" applyFont="1" applyFill="1" applyBorder="1" applyAlignment="1" applyProtection="1">
      <alignment/>
      <protection/>
    </xf>
    <xf numFmtId="0" fontId="107" fillId="0" borderId="0" xfId="0" applyNumberFormat="1" applyFont="1" applyFill="1" applyAlignment="1">
      <alignment/>
    </xf>
    <xf numFmtId="0" fontId="105" fillId="0" borderId="0" xfId="0" applyFont="1" applyFill="1" applyAlignment="1">
      <alignment/>
    </xf>
    <xf numFmtId="172" fontId="105" fillId="0" borderId="0" xfId="0" applyNumberFormat="1" applyFont="1" applyFill="1" applyBorder="1" applyAlignment="1" applyProtection="1">
      <alignment/>
      <protection locked="0"/>
    </xf>
    <xf numFmtId="172" fontId="105" fillId="0" borderId="0" xfId="0" applyNumberFormat="1" applyFont="1" applyFill="1" applyAlignment="1">
      <alignment/>
    </xf>
    <xf numFmtId="0" fontId="119" fillId="0" borderId="0" xfId="0" applyNumberFormat="1" applyFont="1" applyFill="1" applyBorder="1" applyAlignment="1">
      <alignment/>
    </xf>
    <xf numFmtId="9" fontId="0" fillId="0" borderId="0" xfId="59" applyFont="1" applyFill="1" applyBorder="1" applyAlignment="1" applyProtection="1">
      <alignment/>
      <protection locked="0"/>
    </xf>
    <xf numFmtId="0" fontId="105" fillId="0" borderId="0" xfId="0" applyNumberFormat="1" applyFont="1" applyFill="1" applyBorder="1" applyAlignment="1" applyProtection="1">
      <alignment/>
      <protection locked="0"/>
    </xf>
    <xf numFmtId="0" fontId="6" fillId="0" borderId="10" xfId="0" applyNumberFormat="1" applyFont="1" applyFill="1" applyBorder="1" applyAlignment="1">
      <alignment/>
    </xf>
    <xf numFmtId="9" fontId="0" fillId="0" borderId="10" xfId="59" applyFont="1" applyFill="1" applyBorder="1" applyAlignment="1" applyProtection="1">
      <alignment/>
      <protection locked="0"/>
    </xf>
    <xf numFmtId="0" fontId="0" fillId="0" borderId="10" xfId="0" applyNumberFormat="1" applyFont="1" applyFill="1" applyBorder="1" applyAlignment="1" applyProtection="1">
      <alignment/>
      <protection locked="0"/>
    </xf>
    <xf numFmtId="0" fontId="0" fillId="0" borderId="15" xfId="0" applyNumberFormat="1" applyFont="1" applyFill="1" applyBorder="1" applyAlignment="1" applyProtection="1">
      <alignment/>
      <protection locked="0"/>
    </xf>
    <xf numFmtId="9" fontId="0" fillId="0" borderId="15" xfId="59" applyFont="1" applyFill="1" applyBorder="1" applyAlignment="1" applyProtection="1">
      <alignment/>
      <protection locked="0"/>
    </xf>
    <xf numFmtId="0" fontId="120" fillId="0" borderId="0" xfId="0" applyNumberFormat="1" applyFont="1" applyFill="1" applyAlignment="1">
      <alignment/>
    </xf>
    <xf numFmtId="0" fontId="121" fillId="0" borderId="0" xfId="0" applyNumberFormat="1" applyFont="1" applyFill="1" applyAlignment="1">
      <alignment/>
    </xf>
    <xf numFmtId="172" fontId="122" fillId="0" borderId="0" xfId="0" applyNumberFormat="1" applyFont="1" applyFill="1" applyAlignment="1">
      <alignment/>
    </xf>
    <xf numFmtId="172" fontId="115" fillId="0" borderId="10" xfId="42"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vertical="center" wrapText="1"/>
      <protection locked="0"/>
    </xf>
    <xf numFmtId="172" fontId="5" fillId="0" borderId="10" xfId="42" applyNumberFormat="1" applyFont="1" applyFill="1" applyBorder="1" applyAlignment="1" applyProtection="1">
      <alignment horizontal="center" vertical="center" wrapText="1"/>
      <protection/>
    </xf>
    <xf numFmtId="172" fontId="115" fillId="0" borderId="10" xfId="42"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106" fillId="0" borderId="10" xfId="0" applyNumberFormat="1" applyFont="1" applyFill="1" applyBorder="1" applyAlignment="1" applyProtection="1">
      <alignment horizontal="center" vertical="center" wrapText="1"/>
      <protection/>
    </xf>
    <xf numFmtId="176" fontId="0" fillId="0" borderId="0" xfId="42" applyNumberFormat="1" applyFont="1" applyAlignment="1">
      <alignment/>
    </xf>
    <xf numFmtId="176" fontId="105" fillId="33" borderId="0" xfId="42" applyNumberFormat="1" applyFont="1" applyFill="1" applyAlignment="1">
      <alignment/>
    </xf>
    <xf numFmtId="176" fontId="0" fillId="0" borderId="0" xfId="42" applyNumberFormat="1" applyFont="1" applyAlignment="1">
      <alignment/>
    </xf>
    <xf numFmtId="0" fontId="34" fillId="0" borderId="10" xfId="0" applyFont="1" applyFill="1" applyBorder="1" applyAlignment="1">
      <alignment vertical="center"/>
    </xf>
    <xf numFmtId="0" fontId="2" fillId="0" borderId="0" xfId="0" applyNumberFormat="1" applyFont="1" applyFill="1" applyBorder="1" applyAlignment="1">
      <alignment wrapText="1"/>
    </xf>
    <xf numFmtId="0" fontId="7" fillId="0" borderId="10" xfId="0" applyNumberFormat="1" applyFont="1" applyFill="1" applyBorder="1" applyAlignment="1" applyProtection="1">
      <alignment vertical="center" wrapText="1"/>
      <protection locked="0"/>
    </xf>
    <xf numFmtId="0" fontId="106" fillId="0" borderId="0" xfId="0" applyNumberFormat="1" applyFont="1" applyFill="1" applyBorder="1" applyAlignment="1" applyProtection="1">
      <alignment vertical="center" wrapText="1"/>
      <protection locked="0"/>
    </xf>
    <xf numFmtId="0" fontId="0" fillId="0" borderId="0" xfId="0" applyNumberFormat="1" applyFont="1" applyFill="1" applyBorder="1" applyAlignment="1">
      <alignment wrapText="1"/>
    </xf>
    <xf numFmtId="0" fontId="2" fillId="0" borderId="0" xfId="0" applyNumberFormat="1" applyFont="1" applyFill="1" applyAlignment="1">
      <alignment wrapText="1"/>
    </xf>
    <xf numFmtId="176" fontId="0" fillId="0" borderId="0" xfId="42" applyNumberFormat="1" applyFont="1" applyFill="1" applyBorder="1" applyAlignment="1">
      <alignment horizontal="left" vertical="top" wrapText="1"/>
    </xf>
    <xf numFmtId="176" fontId="2" fillId="0" borderId="0" xfId="42" applyNumberFormat="1" applyFont="1" applyFill="1" applyBorder="1" applyAlignment="1">
      <alignment/>
    </xf>
    <xf numFmtId="176" fontId="6" fillId="0" borderId="10" xfId="42" applyNumberFormat="1" applyFont="1" applyFill="1" applyBorder="1" applyAlignment="1" applyProtection="1">
      <alignment horizontal="center" vertical="center" wrapText="1"/>
      <protection/>
    </xf>
    <xf numFmtId="176" fontId="5" fillId="0" borderId="10" xfId="42" applyNumberFormat="1" applyFont="1" applyFill="1" applyBorder="1" applyAlignment="1" applyProtection="1">
      <alignment horizontal="center" vertical="center"/>
      <protection/>
    </xf>
    <xf numFmtId="176" fontId="5" fillId="0" borderId="10" xfId="42" applyNumberFormat="1" applyFont="1" applyFill="1" applyBorder="1" applyAlignment="1" applyProtection="1">
      <alignment horizontal="center" vertical="center"/>
      <protection locked="0"/>
    </xf>
    <xf numFmtId="176" fontId="5" fillId="0" borderId="10" xfId="42" applyNumberFormat="1" applyFont="1" applyFill="1" applyBorder="1" applyAlignment="1" applyProtection="1">
      <alignment horizontal="center" vertical="center" wrapText="1"/>
      <protection/>
    </xf>
    <xf numFmtId="176" fontId="115" fillId="0" borderId="0" xfId="42" applyNumberFormat="1" applyFont="1" applyFill="1" applyBorder="1" applyAlignment="1" applyProtection="1">
      <alignment horizontal="center" vertical="center"/>
      <protection locked="0"/>
    </xf>
    <xf numFmtId="176" fontId="3" fillId="0" borderId="0" xfId="42" applyNumberFormat="1" applyFont="1" applyFill="1" applyBorder="1" applyAlignment="1" applyProtection="1">
      <alignment horizontal="center" wrapText="1"/>
      <protection/>
    </xf>
    <xf numFmtId="176" fontId="3" fillId="0" borderId="0" xfId="42" applyNumberFormat="1" applyFont="1" applyFill="1" applyBorder="1" applyAlignment="1" applyProtection="1">
      <alignment/>
      <protection/>
    </xf>
    <xf numFmtId="176" fontId="13" fillId="0" borderId="0" xfId="42" applyNumberFormat="1" applyFont="1" applyFill="1" applyBorder="1" applyAlignment="1" applyProtection="1">
      <alignment wrapText="1"/>
      <protection/>
    </xf>
    <xf numFmtId="176" fontId="0" fillId="0" borderId="0" xfId="42" applyNumberFormat="1" applyFont="1" applyAlignment="1">
      <alignment/>
    </xf>
    <xf numFmtId="0" fontId="11" fillId="0" borderId="0" xfId="0" applyNumberFormat="1" applyFont="1" applyFill="1" applyAlignment="1">
      <alignment horizontal="left" vertical="top" wrapText="1"/>
    </xf>
    <xf numFmtId="0" fontId="11" fillId="0" borderId="0" xfId="42" applyNumberFormat="1" applyFont="1" applyFill="1" applyBorder="1" applyAlignment="1">
      <alignment horizontal="left" vertical="top" wrapText="1"/>
    </xf>
    <xf numFmtId="0" fontId="11" fillId="0" borderId="0" xfId="0" applyNumberFormat="1" applyFont="1" applyFill="1" applyAlignment="1">
      <alignment/>
    </xf>
    <xf numFmtId="0" fontId="11" fillId="0" borderId="0" xfId="0" applyNumberFormat="1" applyFont="1" applyFill="1" applyAlignment="1">
      <alignment/>
    </xf>
    <xf numFmtId="0" fontId="9" fillId="0" borderId="11" xfId="0" applyNumberFormat="1" applyFont="1" applyFill="1" applyBorder="1" applyAlignment="1">
      <alignment/>
    </xf>
    <xf numFmtId="0" fontId="9" fillId="0" borderId="11" xfId="0" applyNumberFormat="1" applyFont="1" applyFill="1" applyBorder="1" applyAlignment="1">
      <alignment horizontal="right"/>
    </xf>
    <xf numFmtId="0" fontId="11" fillId="0" borderId="0" xfId="0" applyNumberFormat="1" applyFont="1" applyFill="1" applyAlignment="1">
      <alignment horizontal="center" vertical="center"/>
    </xf>
    <xf numFmtId="0" fontId="11" fillId="0" borderId="0" xfId="0" applyNumberFormat="1" applyFont="1" applyFill="1" applyBorder="1" applyAlignment="1">
      <alignment horizontal="center" vertical="center"/>
    </xf>
    <xf numFmtId="0" fontId="4" fillId="0" borderId="0" xfId="0" applyNumberFormat="1" applyFont="1" applyFill="1" applyAlignment="1">
      <alignment/>
    </xf>
    <xf numFmtId="0" fontId="11" fillId="0" borderId="10" xfId="0" applyNumberFormat="1" applyFont="1" applyFill="1" applyBorder="1" applyAlignment="1">
      <alignment/>
    </xf>
    <xf numFmtId="10" fontId="15" fillId="0" borderId="10" xfId="59" applyNumberFormat="1" applyFont="1" applyFill="1" applyBorder="1" applyAlignment="1" applyProtection="1">
      <alignment horizontal="center" vertical="center" wrapText="1"/>
      <protection locked="0"/>
    </xf>
    <xf numFmtId="172" fontId="11" fillId="0" borderId="0" xfId="0" applyNumberFormat="1" applyFont="1" applyFill="1" applyAlignment="1">
      <alignment/>
    </xf>
    <xf numFmtId="9" fontId="11" fillId="0" borderId="10" xfId="59" applyFont="1" applyFill="1" applyBorder="1" applyAlignment="1">
      <alignment/>
    </xf>
    <xf numFmtId="0" fontId="11" fillId="0" borderId="10" xfId="0" applyNumberFormat="1" applyFont="1" applyFill="1" applyBorder="1" applyAlignment="1" applyProtection="1">
      <alignment/>
      <protection locked="0"/>
    </xf>
    <xf numFmtId="0" fontId="11" fillId="0" borderId="0" xfId="0" applyNumberFormat="1" applyFont="1" applyFill="1" applyAlignment="1" applyProtection="1">
      <alignment/>
      <protection locked="0"/>
    </xf>
    <xf numFmtId="172" fontId="15" fillId="0" borderId="10" xfId="42"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protection locked="0"/>
    </xf>
    <xf numFmtId="0" fontId="11" fillId="0" borderId="10" xfId="0" applyNumberFormat="1" applyFont="1" applyFill="1" applyBorder="1" applyAlignment="1" applyProtection="1">
      <alignment wrapText="1"/>
      <protection locked="0"/>
    </xf>
    <xf numFmtId="0" fontId="11" fillId="0" borderId="0" xfId="0" applyNumberFormat="1" applyFont="1" applyFill="1" applyAlignment="1" applyProtection="1">
      <alignment wrapText="1"/>
      <protection locked="0"/>
    </xf>
    <xf numFmtId="0" fontId="7" fillId="0" borderId="12" xfId="0" applyNumberFormat="1" applyFont="1" applyFill="1" applyBorder="1" applyAlignment="1" applyProtection="1">
      <alignment horizontal="center" vertical="center"/>
      <protection locked="0"/>
    </xf>
    <xf numFmtId="0" fontId="7" fillId="0" borderId="12" xfId="0" applyNumberFormat="1" applyFont="1" applyFill="1" applyBorder="1" applyAlignment="1" applyProtection="1">
      <alignment vertical="center" wrapText="1"/>
      <protection locked="0"/>
    </xf>
    <xf numFmtId="0" fontId="14" fillId="0" borderId="12" xfId="42" applyNumberFormat="1" applyFont="1" applyFill="1" applyBorder="1" applyAlignment="1" applyProtection="1">
      <alignment horizontal="center" vertical="center" wrapText="1"/>
      <protection/>
    </xf>
    <xf numFmtId="10" fontId="15" fillId="0" borderId="12" xfId="59"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protection locked="0"/>
    </xf>
    <xf numFmtId="9" fontId="11" fillId="0" borderId="0" xfId="59" applyFont="1" applyFill="1" applyAlignment="1">
      <alignment/>
    </xf>
    <xf numFmtId="0" fontId="11" fillId="0" borderId="0" xfId="0" applyNumberFormat="1" applyFont="1" applyFill="1" applyAlignment="1" applyProtection="1">
      <alignment horizontal="center"/>
      <protection/>
    </xf>
    <xf numFmtId="172" fontId="3" fillId="0" borderId="0" xfId="0" applyNumberFormat="1" applyFont="1" applyFill="1" applyAlignment="1">
      <alignment/>
    </xf>
    <xf numFmtId="0" fontId="11" fillId="0" borderId="0" xfId="0" applyNumberFormat="1" applyFont="1" applyFill="1" applyAlignment="1" applyProtection="1">
      <alignment/>
      <protection/>
    </xf>
    <xf numFmtId="0" fontId="4" fillId="0" borderId="0" xfId="0" applyNumberFormat="1" applyFont="1" applyFill="1" applyAlignment="1" applyProtection="1">
      <alignment/>
      <protection/>
    </xf>
    <xf numFmtId="172" fontId="11" fillId="0" borderId="0" xfId="42" applyNumberFormat="1" applyFont="1" applyFill="1" applyAlignment="1" applyProtection="1">
      <alignment/>
      <protection/>
    </xf>
    <xf numFmtId="10" fontId="11" fillId="0" borderId="0" xfId="59" applyNumberFormat="1" applyFont="1" applyFill="1" applyAlignment="1" applyProtection="1">
      <alignment/>
      <protection/>
    </xf>
    <xf numFmtId="0" fontId="11" fillId="0" borderId="0" xfId="0" applyNumberFormat="1" applyFont="1" applyFill="1" applyAlignment="1">
      <alignment wrapText="1"/>
    </xf>
    <xf numFmtId="0" fontId="11" fillId="0" borderId="0" xfId="0" applyNumberFormat="1" applyFont="1" applyFill="1" applyAlignment="1">
      <alignment horizontal="center"/>
    </xf>
    <xf numFmtId="172" fontId="11" fillId="0" borderId="0" xfId="42" applyNumberFormat="1" applyFont="1" applyFill="1" applyAlignment="1">
      <alignment horizontal="center"/>
    </xf>
    <xf numFmtId="10" fontId="11" fillId="0" borderId="0" xfId="59" applyNumberFormat="1" applyFont="1" applyFill="1" applyAlignment="1">
      <alignment horizontal="center"/>
    </xf>
    <xf numFmtId="0" fontId="105" fillId="0" borderId="0" xfId="0" applyNumberFormat="1" applyFont="1" applyFill="1" applyAlignment="1">
      <alignment horizontal="left" vertical="top" wrapText="1"/>
    </xf>
    <xf numFmtId="172" fontId="117" fillId="0" borderId="0" xfId="0" applyNumberFormat="1" applyFont="1" applyFill="1" applyAlignment="1">
      <alignment/>
    </xf>
    <xf numFmtId="172" fontId="110" fillId="0" borderId="10" xfId="42" applyNumberFormat="1" applyFont="1" applyFill="1" applyBorder="1" applyAlignment="1" applyProtection="1">
      <alignment horizontal="center" vertical="center" wrapText="1"/>
      <protection/>
    </xf>
    <xf numFmtId="172" fontId="110" fillId="0" borderId="10" xfId="42" applyNumberFormat="1" applyFont="1" applyFill="1" applyBorder="1" applyAlignment="1" applyProtection="1">
      <alignment horizontal="center" vertical="center"/>
      <protection locked="0"/>
    </xf>
    <xf numFmtId="172" fontId="109" fillId="0" borderId="10" xfId="42" applyNumberFormat="1" applyFont="1" applyFill="1" applyBorder="1" applyAlignment="1" applyProtection="1">
      <alignment horizontal="center" vertical="center" wrapText="1"/>
      <protection/>
    </xf>
    <xf numFmtId="0" fontId="105" fillId="0" borderId="0" xfId="0" applyNumberFormat="1" applyFont="1" applyFill="1" applyAlignment="1">
      <alignment/>
    </xf>
    <xf numFmtId="172" fontId="105" fillId="0" borderId="0" xfId="0" applyNumberFormat="1" applyFont="1" applyFill="1" applyAlignment="1">
      <alignment/>
    </xf>
    <xf numFmtId="0" fontId="107" fillId="0" borderId="0" xfId="0" applyNumberFormat="1" applyFont="1" applyFill="1" applyAlignment="1" applyProtection="1">
      <alignment/>
      <protection locked="0"/>
    </xf>
    <xf numFmtId="0" fontId="108" fillId="0" borderId="0" xfId="0" applyNumberFormat="1" applyFont="1" applyFill="1" applyAlignment="1">
      <alignment/>
    </xf>
    <xf numFmtId="0" fontId="112" fillId="0" borderId="0" xfId="0" applyNumberFormat="1" applyFont="1" applyFill="1" applyAlignment="1">
      <alignment/>
    </xf>
    <xf numFmtId="172" fontId="109" fillId="0" borderId="12" xfId="42" applyNumberFormat="1" applyFont="1" applyFill="1" applyBorder="1" applyAlignment="1" applyProtection="1">
      <alignment horizontal="center" vertical="center" wrapText="1"/>
      <protection/>
    </xf>
    <xf numFmtId="172" fontId="11" fillId="0" borderId="0" xfId="0" applyNumberFormat="1" applyFont="1" applyFill="1" applyBorder="1" applyAlignment="1" applyProtection="1">
      <alignment horizontal="center" wrapText="1"/>
      <protection/>
    </xf>
    <xf numFmtId="0" fontId="105" fillId="0" borderId="0" xfId="0" applyNumberFormat="1" applyFont="1" applyFill="1" applyAlignment="1">
      <alignment horizontal="center" vertical="center"/>
    </xf>
    <xf numFmtId="0" fontId="105" fillId="0" borderId="0" xfId="0" applyNumberFormat="1" applyFont="1" applyFill="1" applyBorder="1" applyAlignment="1">
      <alignment horizontal="center" vertical="center"/>
    </xf>
    <xf numFmtId="0" fontId="114" fillId="0" borderId="0" xfId="0" applyNumberFormat="1" applyFont="1" applyFill="1" applyAlignment="1">
      <alignment/>
    </xf>
    <xf numFmtId="0" fontId="123" fillId="0" borderId="10" xfId="55" applyFont="1" applyFill="1" applyBorder="1" applyProtection="1">
      <alignment/>
      <protection locked="0"/>
    </xf>
    <xf numFmtId="172" fontId="15" fillId="0" borderId="10" xfId="42" applyNumberFormat="1" applyFont="1" applyFill="1" applyBorder="1" applyAlignment="1" applyProtection="1">
      <alignment horizontal="center" vertical="center" wrapText="1"/>
      <protection locked="0"/>
    </xf>
    <xf numFmtId="172" fontId="15" fillId="0" borderId="10" xfId="42" applyNumberFormat="1" applyFont="1" applyFill="1" applyBorder="1" applyAlignment="1" applyProtection="1">
      <alignment horizontal="center" vertical="center"/>
      <protection locked="0"/>
    </xf>
    <xf numFmtId="0" fontId="124" fillId="0" borderId="10" xfId="55" applyFont="1" applyFill="1" applyBorder="1" applyProtection="1">
      <alignment/>
      <protection locked="0"/>
    </xf>
    <xf numFmtId="0" fontId="124" fillId="0" borderId="10" xfId="56" applyNumberFormat="1" applyFont="1" applyFill="1" applyBorder="1" applyAlignment="1" applyProtection="1">
      <alignment vertical="center" shrinkToFit="1"/>
      <protection locked="0"/>
    </xf>
    <xf numFmtId="0" fontId="125" fillId="0" borderId="10" xfId="55" applyFont="1" applyFill="1" applyBorder="1" applyProtection="1">
      <alignment/>
      <protection locked="0"/>
    </xf>
    <xf numFmtId="172" fontId="110" fillId="0" borderId="10" xfId="42" applyNumberFormat="1" applyFont="1" applyFill="1" applyBorder="1" applyAlignment="1" applyProtection="1">
      <alignment vertical="center" wrapText="1"/>
      <protection locked="0"/>
    </xf>
    <xf numFmtId="0" fontId="46" fillId="0" borderId="10" xfId="0" applyNumberFormat="1" applyFont="1" applyFill="1" applyBorder="1" applyAlignment="1">
      <alignment horizontal="center" vertical="center" wrapText="1"/>
    </xf>
    <xf numFmtId="0" fontId="117" fillId="0" borderId="0" xfId="0" applyNumberFormat="1" applyFont="1" applyAlignment="1">
      <alignment vertical="center"/>
    </xf>
    <xf numFmtId="0" fontId="2" fillId="0" borderId="0" xfId="0" applyNumberFormat="1" applyFont="1" applyAlignment="1">
      <alignment vertical="center"/>
    </xf>
    <xf numFmtId="0" fontId="0" fillId="0" borderId="0" xfId="0" applyNumberFormat="1" applyAlignment="1">
      <alignment/>
    </xf>
    <xf numFmtId="0" fontId="105" fillId="0" borderId="0" xfId="0" applyNumberFormat="1" applyFont="1" applyAlignment="1">
      <alignment/>
    </xf>
    <xf numFmtId="0" fontId="126" fillId="0" borderId="10" xfId="0" applyNumberFormat="1" applyFont="1" applyBorder="1" applyAlignment="1">
      <alignment horizontal="center" vertical="center"/>
    </xf>
    <xf numFmtId="0" fontId="126" fillId="0" borderId="10" xfId="0" applyNumberFormat="1" applyFont="1" applyFill="1" applyBorder="1" applyAlignment="1">
      <alignment horizontal="center" vertical="center"/>
    </xf>
    <xf numFmtId="0" fontId="119" fillId="0" borderId="10" xfId="0" applyNumberFormat="1" applyFont="1" applyFill="1" applyBorder="1" applyAlignment="1">
      <alignment horizontal="center" vertical="center" wrapText="1"/>
    </xf>
    <xf numFmtId="0" fontId="45" fillId="37" borderId="10" xfId="0" applyNumberFormat="1" applyFont="1" applyFill="1" applyBorder="1" applyAlignment="1" applyProtection="1">
      <alignment horizontal="center" vertical="center" wrapText="1"/>
      <protection/>
    </xf>
    <xf numFmtId="0" fontId="45" fillId="38" borderId="10" xfId="0" applyNumberFormat="1" applyFont="1" applyFill="1" applyBorder="1" applyAlignment="1" applyProtection="1">
      <alignment vertical="center" wrapText="1"/>
      <protection/>
    </xf>
    <xf numFmtId="176" fontId="52" fillId="38" borderId="10" xfId="42" applyNumberFormat="1" applyFont="1" applyFill="1" applyBorder="1" applyAlignment="1">
      <alignment/>
    </xf>
    <xf numFmtId="176" fontId="0" fillId="6" borderId="10" xfId="42" applyNumberFormat="1" applyFont="1" applyFill="1" applyBorder="1" applyAlignment="1">
      <alignment/>
    </xf>
    <xf numFmtId="0" fontId="46" fillId="39" borderId="10" xfId="0" applyNumberFormat="1" applyFont="1" applyFill="1" applyBorder="1" applyAlignment="1" applyProtection="1">
      <alignment horizontal="center" vertical="center"/>
      <protection/>
    </xf>
    <xf numFmtId="0" fontId="46" fillId="39" borderId="10" xfId="0" applyNumberFormat="1" applyFont="1" applyFill="1" applyBorder="1" applyAlignment="1" applyProtection="1">
      <alignment vertical="center"/>
      <protection/>
    </xf>
    <xf numFmtId="176" fontId="48" fillId="38" borderId="10" xfId="42" applyNumberFormat="1" applyFont="1" applyFill="1" applyBorder="1" applyAlignment="1">
      <alignment/>
    </xf>
    <xf numFmtId="176" fontId="48" fillId="38" borderId="10" xfId="42" applyNumberFormat="1" applyFont="1" applyFill="1" applyBorder="1" applyAlignment="1">
      <alignment vertical="center" wrapText="1"/>
    </xf>
    <xf numFmtId="176" fontId="48" fillId="0" borderId="10" xfId="42" applyNumberFormat="1" applyFont="1" applyBorder="1" applyAlignment="1" applyProtection="1">
      <alignment/>
      <protection locked="0"/>
    </xf>
    <xf numFmtId="176" fontId="0" fillId="0" borderId="10" xfId="42" applyNumberFormat="1" applyFont="1" applyBorder="1" applyAlignment="1">
      <alignment/>
    </xf>
    <xf numFmtId="0" fontId="46" fillId="39" borderId="10" xfId="0" applyNumberFormat="1" applyFont="1" applyFill="1" applyBorder="1" applyAlignment="1">
      <alignment/>
    </xf>
    <xf numFmtId="0" fontId="46" fillId="39" borderId="10" xfId="0" applyNumberFormat="1" applyFont="1" applyFill="1" applyBorder="1" applyAlignment="1" applyProtection="1">
      <alignment vertical="center" wrapText="1"/>
      <protection/>
    </xf>
    <xf numFmtId="0" fontId="45" fillId="38" borderId="10" xfId="0" applyNumberFormat="1" applyFont="1" applyFill="1" applyBorder="1" applyAlignment="1" applyProtection="1">
      <alignment horizontal="left" vertical="center" wrapText="1"/>
      <protection/>
    </xf>
    <xf numFmtId="0" fontId="104" fillId="13" borderId="10" xfId="0" applyNumberFormat="1" applyFont="1" applyFill="1" applyBorder="1" applyAlignment="1">
      <alignment horizontal="center" vertical="center"/>
    </xf>
    <xf numFmtId="0" fontId="104" fillId="13" borderId="10" xfId="0" applyNumberFormat="1" applyFont="1" applyFill="1" applyBorder="1" applyAlignment="1">
      <alignment vertical="center"/>
    </xf>
    <xf numFmtId="176" fontId="104" fillId="13" borderId="10" xfId="0" applyNumberFormat="1" applyFont="1" applyFill="1" applyBorder="1" applyAlignment="1">
      <alignment vertical="center"/>
    </xf>
    <xf numFmtId="0" fontId="112" fillId="0" borderId="0" xfId="0" applyNumberFormat="1" applyFont="1" applyAlignment="1">
      <alignment/>
    </xf>
    <xf numFmtId="176" fontId="104" fillId="13" borderId="10" xfId="42" applyNumberFormat="1" applyFont="1" applyFill="1" applyBorder="1" applyAlignment="1">
      <alignment vertical="center"/>
    </xf>
    <xf numFmtId="176" fontId="104" fillId="0" borderId="0" xfId="0" applyNumberFormat="1" applyFont="1" applyAlignment="1">
      <alignment/>
    </xf>
    <xf numFmtId="0" fontId="104" fillId="0" borderId="0" xfId="0" applyNumberFormat="1" applyFont="1" applyAlignment="1">
      <alignment/>
    </xf>
    <xf numFmtId="0" fontId="105" fillId="0" borderId="0" xfId="0" applyNumberFormat="1" applyFont="1" applyAlignment="1">
      <alignment/>
    </xf>
    <xf numFmtId="0" fontId="113" fillId="0" borderId="0" xfId="0" applyNumberFormat="1" applyFont="1" applyAlignment="1">
      <alignment/>
    </xf>
    <xf numFmtId="176" fontId="113" fillId="0" borderId="0" xfId="0" applyNumberFormat="1" applyFont="1" applyAlignment="1">
      <alignment/>
    </xf>
    <xf numFmtId="176" fontId="105" fillId="0" borderId="0" xfId="0" applyNumberFormat="1" applyFont="1" applyAlignment="1">
      <alignment/>
    </xf>
    <xf numFmtId="0" fontId="45" fillId="0" borderId="0" xfId="0" applyFont="1" applyAlignment="1">
      <alignment vertical="center"/>
    </xf>
    <xf numFmtId="176" fontId="45" fillId="0" borderId="0" xfId="42" applyNumberFormat="1" applyFont="1" applyAlignment="1">
      <alignment vertical="center"/>
    </xf>
    <xf numFmtId="0" fontId="124" fillId="0" borderId="0" xfId="0" applyFont="1" applyAlignment="1">
      <alignment/>
    </xf>
    <xf numFmtId="176" fontId="124" fillId="0" borderId="0" xfId="42" applyNumberFormat="1" applyFont="1" applyAlignment="1">
      <alignment/>
    </xf>
    <xf numFmtId="176" fontId="127" fillId="0" borderId="10" xfId="42" applyNumberFormat="1" applyFont="1" applyBorder="1" applyAlignment="1">
      <alignment horizontal="center" vertical="center"/>
    </xf>
    <xf numFmtId="0" fontId="127" fillId="0" borderId="10" xfId="0" applyNumberFormat="1" applyFont="1" applyBorder="1" applyAlignment="1">
      <alignment horizontal="center" vertical="center"/>
    </xf>
    <xf numFmtId="0" fontId="127" fillId="0" borderId="10" xfId="0" applyNumberFormat="1" applyFont="1" applyFill="1" applyBorder="1" applyAlignment="1">
      <alignment horizontal="center" vertical="center"/>
    </xf>
    <xf numFmtId="0" fontId="46" fillId="0" borderId="10" xfId="0"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176" fontId="119" fillId="0" borderId="10" xfId="42" applyNumberFormat="1" applyFont="1" applyFill="1" applyBorder="1" applyAlignment="1">
      <alignment horizontal="center" vertical="center" wrapText="1"/>
    </xf>
    <xf numFmtId="49" fontId="45" fillId="37" borderId="10" xfId="0" applyNumberFormat="1" applyFont="1" applyFill="1" applyBorder="1" applyAlignment="1" applyProtection="1">
      <alignment horizontal="center" vertical="center" wrapText="1"/>
      <protection/>
    </xf>
    <xf numFmtId="49" fontId="45" fillId="38" borderId="10" xfId="0" applyNumberFormat="1" applyFont="1" applyFill="1" applyBorder="1" applyAlignment="1" applyProtection="1">
      <alignment vertical="center" wrapText="1"/>
      <protection/>
    </xf>
    <xf numFmtId="172" fontId="45" fillId="38" borderId="10" xfId="42" applyNumberFormat="1" applyFont="1" applyFill="1" applyBorder="1" applyAlignment="1">
      <alignment/>
    </xf>
    <xf numFmtId="176" fontId="45" fillId="38" borderId="10" xfId="42" applyNumberFormat="1" applyFont="1" applyFill="1" applyBorder="1" applyAlignment="1">
      <alignment/>
    </xf>
    <xf numFmtId="176" fontId="128" fillId="6" borderId="10" xfId="42" applyNumberFormat="1" applyFont="1" applyFill="1" applyBorder="1" applyAlignment="1">
      <alignment/>
    </xf>
    <xf numFmtId="0" fontId="119" fillId="0" borderId="0" xfId="0" applyFont="1" applyAlignment="1">
      <alignment/>
    </xf>
    <xf numFmtId="176" fontId="128" fillId="0" borderId="0" xfId="0" applyNumberFormat="1" applyFont="1" applyAlignment="1">
      <alignment/>
    </xf>
    <xf numFmtId="49" fontId="46" fillId="39" borderId="10" xfId="0" applyNumberFormat="1" applyFont="1" applyFill="1" applyBorder="1" applyAlignment="1" applyProtection="1">
      <alignment horizontal="center" vertical="center"/>
      <protection/>
    </xf>
    <xf numFmtId="49" fontId="46" fillId="39" borderId="10" xfId="0" applyNumberFormat="1" applyFont="1" applyFill="1" applyBorder="1" applyAlignment="1" applyProtection="1">
      <alignment vertical="center"/>
      <protection/>
    </xf>
    <xf numFmtId="172" fontId="46" fillId="38" borderId="10" xfId="42" applyNumberFormat="1" applyFont="1" applyFill="1" applyBorder="1" applyAlignment="1">
      <alignment/>
    </xf>
    <xf numFmtId="176" fontId="46" fillId="0" borderId="10" xfId="42" applyNumberFormat="1" applyFont="1" applyBorder="1" applyAlignment="1" applyProtection="1">
      <alignment/>
      <protection locked="0"/>
    </xf>
    <xf numFmtId="176" fontId="124" fillId="0" borderId="10" xfId="42" applyNumberFormat="1" applyFont="1" applyBorder="1" applyAlignment="1">
      <alignment/>
    </xf>
    <xf numFmtId="49" fontId="46" fillId="39" borderId="10" xfId="0" applyNumberFormat="1" applyFont="1" applyFill="1" applyBorder="1" applyAlignment="1">
      <alignment/>
    </xf>
    <xf numFmtId="49" fontId="46" fillId="39" borderId="10" xfId="0" applyNumberFormat="1" applyFont="1" applyFill="1" applyBorder="1" applyAlignment="1" applyProtection="1">
      <alignment vertical="center" wrapText="1"/>
      <protection/>
    </xf>
    <xf numFmtId="49" fontId="45" fillId="38" borderId="10" xfId="0" applyNumberFormat="1" applyFont="1" applyFill="1" applyBorder="1" applyAlignment="1" applyProtection="1">
      <alignment horizontal="left" vertical="center" wrapText="1"/>
      <protection/>
    </xf>
    <xf numFmtId="171" fontId="128" fillId="13" borderId="10" xfId="42" applyFont="1" applyFill="1" applyBorder="1" applyAlignment="1">
      <alignment horizontal="center" vertical="center"/>
    </xf>
    <xf numFmtId="171" fontId="128" fillId="13" borderId="10" xfId="42" applyFont="1" applyFill="1" applyBorder="1" applyAlignment="1">
      <alignment vertical="center"/>
    </xf>
    <xf numFmtId="176" fontId="128" fillId="13" borderId="10" xfId="42" applyNumberFormat="1" applyFont="1" applyFill="1" applyBorder="1" applyAlignment="1">
      <alignment vertical="center"/>
    </xf>
    <xf numFmtId="171" fontId="129" fillId="0" borderId="0" xfId="42" applyFont="1" applyAlignment="1">
      <alignment/>
    </xf>
    <xf numFmtId="176" fontId="128" fillId="7" borderId="10" xfId="42" applyNumberFormat="1" applyFont="1" applyFill="1" applyBorder="1" applyAlignment="1">
      <alignment/>
    </xf>
    <xf numFmtId="171" fontId="119" fillId="0" borderId="0" xfId="42" applyFont="1" applyAlignment="1">
      <alignment/>
    </xf>
    <xf numFmtId="171" fontId="128" fillId="0" borderId="0" xfId="42" applyFont="1" applyAlignment="1">
      <alignment/>
    </xf>
    <xf numFmtId="176" fontId="113" fillId="0" borderId="0" xfId="42" applyNumberFormat="1" applyFont="1" applyAlignment="1">
      <alignment/>
    </xf>
    <xf numFmtId="0" fontId="113" fillId="0" borderId="0" xfId="0" applyFont="1" applyAlignment="1">
      <alignment horizontal="right"/>
    </xf>
    <xf numFmtId="176" fontId="119" fillId="0" borderId="0" xfId="42" applyNumberFormat="1" applyFont="1" applyAlignment="1">
      <alignment/>
    </xf>
    <xf numFmtId="176" fontId="124" fillId="0" borderId="0" xfId="0" applyNumberFormat="1" applyFont="1"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130" fillId="0" borderId="0" xfId="0" applyFont="1" applyAlignment="1">
      <alignment horizontal="center" vertical="center"/>
    </xf>
    <xf numFmtId="0" fontId="130" fillId="37" borderId="10" xfId="0" applyFont="1" applyFill="1" applyBorder="1" applyAlignment="1">
      <alignment horizontal="center" vertical="center"/>
    </xf>
    <xf numFmtId="0" fontId="0" fillId="0" borderId="10" xfId="0" applyBorder="1" applyAlignment="1">
      <alignment horizontal="center" vertical="center"/>
    </xf>
    <xf numFmtId="0" fontId="104" fillId="0" borderId="0" xfId="0" applyFont="1" applyAlignment="1">
      <alignment vertical="center"/>
    </xf>
    <xf numFmtId="0" fontId="0" fillId="0" borderId="10" xfId="0" applyBorder="1" applyAlignment="1">
      <alignment vertical="center"/>
    </xf>
    <xf numFmtId="0" fontId="104" fillId="13" borderId="10" xfId="0" applyFont="1" applyFill="1" applyBorder="1" applyAlignment="1">
      <alignment horizontal="center" vertical="center"/>
    </xf>
    <xf numFmtId="0" fontId="104" fillId="13" borderId="10" xfId="0" applyFont="1" applyFill="1" applyBorder="1" applyAlignment="1">
      <alignment horizontal="left" vertical="center"/>
    </xf>
    <xf numFmtId="176" fontId="104" fillId="13" borderId="10" xfId="42" applyNumberFormat="1" applyFont="1" applyFill="1" applyBorder="1" applyAlignment="1">
      <alignment horizontal="center" vertical="center"/>
    </xf>
    <xf numFmtId="176" fontId="0" fillId="0" borderId="10" xfId="42" applyNumberFormat="1" applyFont="1" applyBorder="1" applyAlignment="1">
      <alignment vertical="center"/>
    </xf>
    <xf numFmtId="176" fontId="104" fillId="0" borderId="10" xfId="42" applyNumberFormat="1" applyFont="1" applyBorder="1" applyAlignment="1">
      <alignment vertical="center"/>
    </xf>
    <xf numFmtId="176" fontId="129" fillId="0" borderId="10" xfId="42" applyNumberFormat="1" applyFont="1" applyBorder="1" applyAlignment="1">
      <alignment vertical="center"/>
    </xf>
    <xf numFmtId="0" fontId="131" fillId="0" borderId="10" xfId="0" applyFont="1" applyBorder="1" applyAlignment="1">
      <alignment horizontal="center" vertical="center" wrapText="1"/>
    </xf>
    <xf numFmtId="0" fontId="132" fillId="0" borderId="10" xfId="0" applyFont="1" applyBorder="1" applyAlignment="1">
      <alignment horizontal="center" vertical="center" wrapText="1"/>
    </xf>
    <xf numFmtId="0" fontId="0" fillId="0" borderId="0" xfId="0" applyNumberFormat="1" applyFill="1" applyBorder="1" applyAlignment="1">
      <alignment horizontal="left" vertical="top" wrapText="1"/>
    </xf>
    <xf numFmtId="0" fontId="0" fillId="0" borderId="0" xfId="42" applyNumberFormat="1" applyFont="1" applyFill="1" applyBorder="1" applyAlignment="1">
      <alignment horizontal="left" vertical="top" wrapText="1"/>
    </xf>
    <xf numFmtId="0" fontId="106" fillId="0" borderId="10" xfId="0" applyNumberFormat="1" applyFont="1" applyFill="1" applyBorder="1" applyAlignment="1" applyProtection="1">
      <alignment horizontal="center" vertical="center" wrapText="1"/>
      <protection/>
    </xf>
    <xf numFmtId="10" fontId="105" fillId="0" borderId="0" xfId="59" applyNumberFormat="1" applyFont="1" applyFill="1" applyBorder="1" applyAlignment="1">
      <alignment horizontal="center" vertical="center"/>
    </xf>
    <xf numFmtId="10" fontId="105" fillId="0" borderId="0" xfId="59" applyNumberFormat="1" applyFont="1" applyFill="1" applyAlignment="1">
      <alignment horizontal="center" vertical="center"/>
    </xf>
    <xf numFmtId="0" fontId="8" fillId="0" borderId="0" xfId="42"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1" fillId="0" borderId="0" xfId="0" applyNumberFormat="1" applyFont="1" applyFill="1" applyBorder="1" applyAlignment="1" applyProtection="1">
      <alignment horizontal="center" wrapText="1"/>
      <protection/>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wrapText="1"/>
      <protection/>
    </xf>
    <xf numFmtId="0" fontId="3" fillId="0" borderId="0" xfId="42" applyNumberFormat="1" applyFont="1" applyFill="1" applyBorder="1" applyAlignment="1" applyProtection="1">
      <alignment horizontal="center" wrapText="1"/>
      <protection/>
    </xf>
    <xf numFmtId="0" fontId="6" fillId="0" borderId="10" xfId="0" applyNumberFormat="1" applyFont="1" applyFill="1" applyBorder="1" applyAlignment="1">
      <alignment horizontal="center" vertical="center" wrapText="1"/>
    </xf>
    <xf numFmtId="0" fontId="8" fillId="0" borderId="0" xfId="42" applyNumberFormat="1" applyFont="1" applyFill="1" applyBorder="1" applyAlignment="1" applyProtection="1">
      <alignment horizontal="center" wrapText="1"/>
      <protection/>
    </xf>
    <xf numFmtId="10" fontId="5" fillId="0" borderId="10" xfId="59" applyNumberFormat="1" applyFont="1" applyFill="1" applyBorder="1" applyAlignment="1" applyProtection="1">
      <alignment horizontal="center" vertical="center" wrapText="1"/>
      <protection/>
    </xf>
    <xf numFmtId="0" fontId="115" fillId="0" borderId="10" xfId="0" applyNumberFormat="1" applyFont="1" applyFill="1" applyBorder="1" applyAlignment="1" applyProtection="1">
      <alignment horizontal="center" vertical="center" wrapText="1"/>
      <protection/>
    </xf>
    <xf numFmtId="176" fontId="5" fillId="0" borderId="10" xfId="42" applyNumberFormat="1" applyFont="1" applyFill="1" applyBorder="1" applyAlignment="1">
      <alignment horizontal="center" vertical="center" wrapText="1"/>
    </xf>
    <xf numFmtId="0" fontId="105" fillId="0" borderId="13" xfId="0" applyNumberFormat="1" applyFont="1" applyFill="1" applyBorder="1" applyAlignment="1">
      <alignment horizontal="center" vertical="center" wrapText="1"/>
    </xf>
    <xf numFmtId="0" fontId="133" fillId="0" borderId="0" xfId="0" applyNumberFormat="1" applyFont="1" applyFill="1" applyBorder="1" applyAlignment="1" applyProtection="1">
      <alignment horizontal="center" vertical="top" wrapText="1"/>
      <protection locked="0"/>
    </xf>
    <xf numFmtId="0" fontId="124" fillId="0" borderId="1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0" fillId="0" borderId="0" xfId="0" applyNumberFormat="1" applyFill="1" applyBorder="1" applyAlignment="1">
      <alignment horizontal="left" vertical="top" wrapText="1"/>
    </xf>
    <xf numFmtId="0" fontId="3" fillId="0" borderId="0" xfId="0" applyNumberFormat="1" applyFont="1" applyFill="1" applyBorder="1" applyAlignment="1" applyProtection="1">
      <alignment horizontal="center" vertical="top" wrapText="1"/>
      <protection locked="0"/>
    </xf>
    <xf numFmtId="0" fontId="0" fillId="0" borderId="0" xfId="42" applyNumberFormat="1" applyFont="1" applyFill="1" applyBorder="1" applyAlignment="1">
      <alignment horizontal="left" vertical="top" wrapText="1"/>
    </xf>
    <xf numFmtId="0" fontId="0" fillId="0" borderId="0" xfId="42" applyNumberFormat="1" applyFont="1" applyFill="1" applyBorder="1" applyAlignment="1">
      <alignment horizontal="left" vertical="top"/>
    </xf>
    <xf numFmtId="0" fontId="114" fillId="0" borderId="0" xfId="0" applyNumberFormat="1" applyFont="1" applyFill="1" applyBorder="1" applyAlignment="1">
      <alignment horizontal="right"/>
    </xf>
    <xf numFmtId="0" fontId="3" fillId="0" borderId="0" xfId="0" applyNumberFormat="1" applyFont="1" applyFill="1" applyAlignment="1" applyProtection="1">
      <alignment horizontal="center" wrapText="1"/>
      <protection/>
    </xf>
    <xf numFmtId="0" fontId="3" fillId="0" borderId="0" xfId="42" applyNumberFormat="1" applyFont="1" applyFill="1" applyAlignment="1" applyProtection="1">
      <alignment horizontal="center" wrapText="1"/>
      <protection/>
    </xf>
    <xf numFmtId="0" fontId="7" fillId="0" borderId="10" xfId="0" applyNumberFormat="1" applyFont="1" applyFill="1" applyBorder="1" applyAlignment="1">
      <alignment horizontal="center" vertical="center" wrapText="1"/>
    </xf>
    <xf numFmtId="172" fontId="5" fillId="0" borderId="10" xfId="42" applyNumberFormat="1" applyFont="1" applyFill="1" applyBorder="1" applyAlignment="1">
      <alignment horizontal="center" vertical="center" wrapText="1"/>
    </xf>
    <xf numFmtId="0" fontId="11" fillId="0" borderId="0" xfId="0" applyNumberFormat="1" applyFont="1" applyFill="1" applyAlignment="1">
      <alignment horizontal="left" vertical="top" wrapText="1"/>
    </xf>
    <xf numFmtId="0" fontId="11" fillId="0" borderId="0" xfId="42" applyNumberFormat="1" applyFont="1" applyFill="1" applyBorder="1" applyAlignment="1">
      <alignment horizontal="left" vertical="top" wrapText="1"/>
    </xf>
    <xf numFmtId="0" fontId="105" fillId="0" borderId="13"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5" fillId="0" borderId="17"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172" fontId="5" fillId="0" borderId="15" xfId="42" applyNumberFormat="1" applyFont="1" applyFill="1" applyBorder="1" applyAlignment="1">
      <alignment horizontal="center" vertical="center" wrapText="1"/>
    </xf>
    <xf numFmtId="172" fontId="5" fillId="0" borderId="14" xfId="42" applyNumberFormat="1" applyFont="1" applyFill="1" applyBorder="1" applyAlignment="1">
      <alignment horizontal="center" vertical="center" wrapText="1"/>
    </xf>
    <xf numFmtId="172" fontId="5" fillId="0" borderId="16" xfId="42" applyNumberFormat="1" applyFont="1" applyFill="1" applyBorder="1" applyAlignment="1">
      <alignment horizontal="center" vertical="center" wrapText="1"/>
    </xf>
    <xf numFmtId="10" fontId="5" fillId="0" borderId="15" xfId="59" applyNumberFormat="1" applyFont="1" applyFill="1" applyBorder="1" applyAlignment="1" applyProtection="1">
      <alignment horizontal="center" vertical="center" wrapText="1"/>
      <protection/>
    </xf>
    <xf numFmtId="10" fontId="5" fillId="0" borderId="14" xfId="59" applyNumberFormat="1" applyFont="1" applyFill="1" applyBorder="1" applyAlignment="1" applyProtection="1">
      <alignment horizontal="center" vertical="center" wrapText="1"/>
      <protection/>
    </xf>
    <xf numFmtId="0" fontId="115" fillId="0" borderId="10" xfId="0" applyNumberFormat="1" applyFont="1" applyFill="1" applyBorder="1" applyAlignment="1" applyProtection="1">
      <alignment horizontal="center" vertical="center" wrapText="1"/>
      <protection/>
    </xf>
    <xf numFmtId="0" fontId="5" fillId="0" borderId="17" xfId="0" applyNumberFormat="1" applyFont="1" applyFill="1" applyBorder="1" applyAlignment="1">
      <alignment horizontal="center" vertical="center" wrapText="1"/>
    </xf>
    <xf numFmtId="0" fontId="2" fillId="0" borderId="0" xfId="0" applyFont="1" applyAlignment="1">
      <alignment horizontal="center"/>
    </xf>
    <xf numFmtId="0" fontId="45" fillId="0" borderId="10" xfId="0" applyFont="1" applyBorder="1" applyAlignment="1">
      <alignment horizontal="center" vertical="center" wrapText="1"/>
    </xf>
    <xf numFmtId="3" fontId="45" fillId="0" borderId="10" xfId="0" applyNumberFormat="1" applyFont="1" applyBorder="1" applyAlignment="1">
      <alignment horizontal="center"/>
    </xf>
    <xf numFmtId="0" fontId="47" fillId="33" borderId="10" xfId="0" applyFont="1" applyFill="1" applyBorder="1" applyAlignment="1">
      <alignment horizontal="center" vertical="center"/>
    </xf>
    <xf numFmtId="0" fontId="8" fillId="0" borderId="0" xfId="0" applyFont="1" applyAlignment="1">
      <alignment horizontal="center"/>
    </xf>
    <xf numFmtId="0" fontId="129" fillId="0" borderId="13" xfId="0" applyFont="1" applyBorder="1" applyAlignment="1">
      <alignment horizontal="center" vertical="center" wrapText="1"/>
    </xf>
    <xf numFmtId="3" fontId="45" fillId="0" borderId="10" xfId="0" applyNumberFormat="1" applyFont="1" applyBorder="1" applyAlignment="1">
      <alignment horizontal="center" vertical="center" wrapText="1"/>
    </xf>
    <xf numFmtId="0" fontId="4" fillId="0" borderId="0" xfId="0" applyFont="1" applyAlignment="1">
      <alignment horizontal="center"/>
    </xf>
    <xf numFmtId="3" fontId="2" fillId="0" borderId="0" xfId="0" applyNumberFormat="1" applyFont="1" applyAlignment="1">
      <alignment horizontal="center"/>
    </xf>
    <xf numFmtId="3" fontId="3" fillId="0" borderId="0" xfId="0" applyNumberFormat="1" applyFont="1" applyAlignment="1">
      <alignment horizontal="center"/>
    </xf>
    <xf numFmtId="3" fontId="43" fillId="0" borderId="0" xfId="0" applyNumberFormat="1" applyFont="1" applyAlignment="1">
      <alignment horizontal="center"/>
    </xf>
    <xf numFmtId="3" fontId="4" fillId="0" borderId="0" xfId="0" applyNumberFormat="1" applyFont="1" applyBorder="1" applyAlignment="1">
      <alignment horizontal="left" vertical="center" wrapText="1"/>
    </xf>
    <xf numFmtId="0" fontId="44" fillId="0" borderId="0" xfId="0" applyFont="1" applyBorder="1" applyAlignment="1">
      <alignment horizontal="left" vertical="center" wrapText="1"/>
    </xf>
    <xf numFmtId="0" fontId="5" fillId="33" borderId="10" xfId="0" applyNumberFormat="1" applyFont="1" applyFill="1" applyBorder="1" applyAlignment="1" applyProtection="1">
      <alignment horizontal="center" vertical="center" wrapText="1"/>
      <protection/>
    </xf>
    <xf numFmtId="0" fontId="106"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10" fontId="7" fillId="0" borderId="10" xfId="59" applyNumberFormat="1" applyFont="1" applyFill="1" applyBorder="1" applyAlignment="1" applyProtection="1">
      <alignment horizontal="center" vertical="center" wrapText="1"/>
      <protection/>
    </xf>
    <xf numFmtId="0" fontId="0" fillId="0" borderId="0" xfId="0" applyNumberFormat="1" applyFont="1" applyFill="1" applyAlignment="1">
      <alignment horizontal="left" vertical="top" wrapText="1"/>
    </xf>
    <xf numFmtId="0" fontId="0" fillId="0" borderId="0" xfId="0" applyNumberFormat="1" applyFill="1" applyAlignment="1">
      <alignment horizontal="left" vertical="top" wrapText="1"/>
    </xf>
    <xf numFmtId="0" fontId="7" fillId="0" borderId="15"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172" fontId="7" fillId="0" borderId="15" xfId="42" applyNumberFormat="1" applyFont="1" applyFill="1" applyBorder="1" applyAlignment="1">
      <alignment horizontal="center" vertical="center" wrapText="1"/>
    </xf>
    <xf numFmtId="172" fontId="7" fillId="0" borderId="14" xfId="42" applyNumberFormat="1" applyFont="1" applyFill="1" applyBorder="1" applyAlignment="1">
      <alignment horizontal="center" vertical="center" wrapText="1"/>
    </xf>
    <xf numFmtId="172" fontId="7" fillId="0" borderId="16" xfId="42" applyNumberFormat="1" applyFont="1" applyFill="1" applyBorder="1" applyAlignment="1">
      <alignment horizontal="center" vertical="center" wrapText="1"/>
    </xf>
    <xf numFmtId="0" fontId="106" fillId="0" borderId="10" xfId="0" applyNumberFormat="1" applyFont="1" applyFill="1" applyBorder="1" applyAlignment="1" applyProtection="1">
      <alignment horizontal="center" vertical="center" wrapText="1"/>
      <protection/>
    </xf>
    <xf numFmtId="0" fontId="5" fillId="33" borderId="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10" fontId="7" fillId="0" borderId="15" xfId="59" applyNumberFormat="1" applyFont="1" applyFill="1" applyBorder="1" applyAlignment="1" applyProtection="1">
      <alignment horizontal="center" vertical="center" wrapText="1"/>
      <protection/>
    </xf>
    <xf numFmtId="10" fontId="7" fillId="0" borderId="14" xfId="59"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2" fillId="0" borderId="0" xfId="0" applyNumberFormat="1" applyFont="1" applyAlignment="1">
      <alignment horizontal="center" vertical="center"/>
    </xf>
    <xf numFmtId="0" fontId="51" fillId="0" borderId="0" xfId="0" applyNumberFormat="1" applyFont="1" applyAlignment="1" applyProtection="1">
      <alignment horizontal="center" vertical="center"/>
      <protection locked="0"/>
    </xf>
    <xf numFmtId="0" fontId="45" fillId="0" borderId="15" xfId="0" applyNumberFormat="1" applyFont="1" applyFill="1" applyBorder="1" applyAlignment="1" applyProtection="1">
      <alignment horizontal="center" vertical="center" wrapText="1"/>
      <protection/>
    </xf>
    <xf numFmtId="0" fontId="45" fillId="0" borderId="16" xfId="0" applyNumberFormat="1" applyFont="1" applyFill="1" applyBorder="1" applyAlignment="1" applyProtection="1">
      <alignment horizontal="center" vertical="center" wrapText="1"/>
      <protection/>
    </xf>
    <xf numFmtId="0" fontId="45" fillId="40" borderId="10" xfId="0" applyNumberFormat="1" applyFont="1" applyFill="1" applyBorder="1" applyAlignment="1">
      <alignment horizontal="center"/>
    </xf>
    <xf numFmtId="0" fontId="45" fillId="0" borderId="0" xfId="0" applyFont="1" applyAlignment="1">
      <alignment horizontal="center" vertical="center"/>
    </xf>
    <xf numFmtId="0" fontId="134" fillId="0" borderId="0" xfId="0" applyFont="1" applyAlignment="1" applyProtection="1">
      <alignment horizontal="center" vertical="center"/>
      <protection locked="0"/>
    </xf>
    <xf numFmtId="0" fontId="135" fillId="0" borderId="11" xfId="0" applyFont="1" applyBorder="1" applyAlignment="1">
      <alignment horizontal="right"/>
    </xf>
    <xf numFmtId="49" fontId="45" fillId="0" borderId="15" xfId="0" applyNumberFormat="1" applyFont="1" applyFill="1" applyBorder="1" applyAlignment="1" applyProtection="1">
      <alignment horizontal="center" vertical="center" wrapText="1"/>
      <protection/>
    </xf>
    <xf numFmtId="49" fontId="45" fillId="0" borderId="16" xfId="0" applyNumberFormat="1" applyFont="1" applyFill="1" applyBorder="1" applyAlignment="1" applyProtection="1">
      <alignment horizontal="center" vertical="center" wrapText="1"/>
      <protection/>
    </xf>
    <xf numFmtId="0" fontId="45" fillId="41" borderId="10" xfId="0" applyFont="1" applyFill="1" applyBorder="1" applyAlignment="1">
      <alignment horizontal="center"/>
    </xf>
    <xf numFmtId="0" fontId="104" fillId="0" borderId="0" xfId="0" applyFont="1" applyAlignment="1">
      <alignment horizontal="center" vertical="center"/>
    </xf>
    <xf numFmtId="0" fontId="136" fillId="0" borderId="0" xfId="0" applyFont="1" applyAlignment="1">
      <alignment horizontal="center" vertical="center"/>
    </xf>
    <xf numFmtId="0" fontId="22" fillId="0" borderId="0" xfId="0" applyFont="1" applyFill="1" applyAlignment="1">
      <alignment horizontal="center"/>
    </xf>
    <xf numFmtId="0" fontId="28" fillId="0" borderId="10"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2" fillId="0" borderId="0" xfId="0" applyFont="1" applyFill="1" applyAlignment="1">
      <alignment horizontal="center"/>
    </xf>
    <xf numFmtId="0" fontId="19" fillId="0" borderId="0" xfId="0" applyFont="1" applyFill="1" applyAlignment="1">
      <alignment horizontal="right"/>
    </xf>
    <xf numFmtId="0" fontId="23" fillId="0" borderId="0" xfId="0" applyFont="1" applyFill="1" applyAlignment="1">
      <alignment horizontal="right"/>
    </xf>
    <xf numFmtId="0" fontId="25" fillId="0" borderId="0" xfId="0" applyFont="1" applyFill="1" applyAlignment="1">
      <alignment horizontal="center"/>
    </xf>
    <xf numFmtId="0" fontId="26" fillId="0" borderId="11" xfId="0" applyFont="1" applyFill="1" applyBorder="1" applyAlignment="1">
      <alignment horizontal="right"/>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7" fillId="0" borderId="0" xfId="0" applyFont="1" applyFill="1" applyAlignment="1">
      <alignment horizontal="center"/>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y%20Ninh_Bao%20cao%20thong%20ke%2005%20thang%202020%20theo%20TT0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O%20QUAN\Bao%20cao\BAO%20CAO%20THONG%20KE\Nam%202020\04%20thang%202020\Tay%20Ninh_Bao%20cao%20thong%20ke%2004%20thang%202020%20theo%20TT0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ieu%2001_Tong%20hop%20viec_06%20thang%2020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ieu%2002_Tong%20hop%20tien_06%20thang%2020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ay%20Ninh_Bao%20cao%20thong%20ke%2006%20thang%202020%20theo%20TT0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PL SoXong NTCS"/>
      <sheetName val="06"/>
      <sheetName val="07"/>
      <sheetName val="08"/>
      <sheetName val="09"/>
      <sheetName val="10"/>
      <sheetName val="11"/>
      <sheetName val="12"/>
      <sheetName val="PLChuaDieuKien"/>
    </sheetNames>
    <sheetDataSet>
      <sheetData sheetId="0">
        <row r="3">
          <cell r="C3" t="str">
            <v>Võ Xuân Biên</v>
          </cell>
        </row>
        <row r="4">
          <cell r="C4" t="str">
            <v>Tây Ninh, ngày ...... tháng ..... năm 2020</v>
          </cell>
        </row>
        <row r="5">
          <cell r="C5" t="str">
            <v>CỤC TRƯỞNG</v>
          </cell>
        </row>
        <row r="6">
          <cell r="C6" t="str">
            <v>Đỗ Trung Hậu</v>
          </cell>
        </row>
        <row r="7">
          <cell r="C7" t="str">
            <v>Tây Ninh, ngày ...... tháng ..... năm 2020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row r="3">
          <cell r="C3" t="str">
            <v>Võ Xuân Biên</v>
          </cell>
        </row>
        <row r="4">
          <cell r="C4" t="str">
            <v>Tây Ninh, ngày ...... tháng ..... năm 2020</v>
          </cell>
        </row>
        <row r="5">
          <cell r="C5" t="str">
            <v>CỤC TRƯỞNG</v>
          </cell>
        </row>
        <row r="6">
          <cell r="C6" t="str">
            <v>Đỗ Trung Hậu</v>
          </cell>
        </row>
        <row r="7">
          <cell r="C7" t="str">
            <v>Tây Ninh, ngày ...... tháng ..... năm 2020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NGCONG_Bieu01"/>
      <sheetName val="PTBieu01"/>
      <sheetName val="PLChuaĐK_Viec"/>
      <sheetName val="PNV"/>
      <sheetName val="TP"/>
      <sheetName val="HT"/>
      <sheetName val="DMC"/>
      <sheetName val="CT"/>
      <sheetName val="TB"/>
      <sheetName val="TC"/>
      <sheetName val="GD"/>
      <sheetName val="TRB"/>
      <sheetName val="BC"/>
      <sheetName val="Số NTCS = Số TDR và Số CĐK"/>
    </sheetNames>
    <sheetDataSet>
      <sheetData sheetId="0">
        <row r="2">
          <cell r="D2" t="str">
            <v>06 tháng / Năm 2020</v>
          </cell>
        </row>
        <row r="3">
          <cell r="D3" t="str">
            <v>(Từ ngày 01/10/2019 đến ngày 31/3/2020)</v>
          </cell>
        </row>
        <row r="11">
          <cell r="C11">
            <v>13675</v>
          </cell>
          <cell r="D11">
            <v>21137</v>
          </cell>
          <cell r="E11">
            <v>11924</v>
          </cell>
          <cell r="F11">
            <v>9213</v>
          </cell>
          <cell r="G11">
            <v>146</v>
          </cell>
          <cell r="H11">
            <v>6</v>
          </cell>
          <cell r="I11">
            <v>20985</v>
          </cell>
          <cell r="J11">
            <v>15221</v>
          </cell>
          <cell r="K11">
            <v>6668</v>
          </cell>
          <cell r="L11">
            <v>6475</v>
          </cell>
          <cell r="M11">
            <v>193</v>
          </cell>
          <cell r="N11">
            <v>8538</v>
          </cell>
          <cell r="O11">
            <v>5</v>
          </cell>
          <cell r="P11">
            <v>10</v>
          </cell>
          <cell r="Q11">
            <v>5717</v>
          </cell>
          <cell r="R11">
            <v>35</v>
          </cell>
          <cell r="S11">
            <v>12</v>
          </cell>
          <cell r="T11">
            <v>14317</v>
          </cell>
        </row>
        <row r="13">
          <cell r="E13">
            <v>2496</v>
          </cell>
          <cell r="Q13">
            <v>1224</v>
          </cell>
        </row>
        <row r="14">
          <cell r="E14">
            <v>121</v>
          </cell>
          <cell r="Q14">
            <v>56</v>
          </cell>
        </row>
        <row r="15">
          <cell r="E15">
            <v>0</v>
          </cell>
          <cell r="Q15">
            <v>0</v>
          </cell>
        </row>
        <row r="16">
          <cell r="E16">
            <v>0</v>
          </cell>
          <cell r="Q16">
            <v>0</v>
          </cell>
        </row>
        <row r="17">
          <cell r="E17">
            <v>21</v>
          </cell>
          <cell r="Q17">
            <v>5</v>
          </cell>
        </row>
        <row r="18">
          <cell r="E18">
            <v>1931</v>
          </cell>
          <cell r="Q18">
            <v>1111</v>
          </cell>
        </row>
        <row r="19">
          <cell r="E19">
            <v>3</v>
          </cell>
          <cell r="Q19">
            <v>1</v>
          </cell>
        </row>
        <row r="20">
          <cell r="E20">
            <v>277</v>
          </cell>
          <cell r="Q20">
            <v>122</v>
          </cell>
        </row>
        <row r="21">
          <cell r="E21">
            <v>8</v>
          </cell>
          <cell r="Q21">
            <v>4</v>
          </cell>
        </row>
        <row r="22">
          <cell r="E22">
            <v>1</v>
          </cell>
          <cell r="Q22">
            <v>0</v>
          </cell>
        </row>
        <row r="23">
          <cell r="E23">
            <v>0</v>
          </cell>
          <cell r="Q23">
            <v>0</v>
          </cell>
        </row>
        <row r="24">
          <cell r="E24">
            <v>0</v>
          </cell>
          <cell r="Q24">
            <v>0</v>
          </cell>
        </row>
        <row r="25">
          <cell r="E25">
            <v>0</v>
          </cell>
          <cell r="Q25">
            <v>0</v>
          </cell>
        </row>
        <row r="27">
          <cell r="E27">
            <v>5709</v>
          </cell>
          <cell r="Q27">
            <v>2534</v>
          </cell>
        </row>
        <row r="28">
          <cell r="E28">
            <v>180</v>
          </cell>
          <cell r="Q28">
            <v>79</v>
          </cell>
        </row>
        <row r="29">
          <cell r="E29">
            <v>50</v>
          </cell>
          <cell r="Q29">
            <v>17</v>
          </cell>
        </row>
        <row r="30">
          <cell r="E30">
            <v>0</v>
          </cell>
          <cell r="Q30">
            <v>0</v>
          </cell>
        </row>
        <row r="31">
          <cell r="E31">
            <v>0</v>
          </cell>
          <cell r="Q31">
            <v>0</v>
          </cell>
        </row>
        <row r="32">
          <cell r="E32">
            <v>417</v>
          </cell>
          <cell r="Q32">
            <v>259</v>
          </cell>
        </row>
        <row r="33">
          <cell r="E33">
            <v>0</v>
          </cell>
          <cell r="Q33">
            <v>0</v>
          </cell>
        </row>
        <row r="34">
          <cell r="E34">
            <v>657</v>
          </cell>
          <cell r="Q34">
            <v>267</v>
          </cell>
        </row>
        <row r="35">
          <cell r="E35">
            <v>11</v>
          </cell>
          <cell r="Q35">
            <v>3</v>
          </cell>
        </row>
        <row r="36">
          <cell r="E36">
            <v>0</v>
          </cell>
          <cell r="Q36">
            <v>0</v>
          </cell>
        </row>
        <row r="37">
          <cell r="E37">
            <v>42</v>
          </cell>
          <cell r="Q37">
            <v>35</v>
          </cell>
        </row>
        <row r="38">
          <cell r="E38">
            <v>0</v>
          </cell>
          <cell r="Q38">
            <v>0</v>
          </cell>
        </row>
        <row r="39">
          <cell r="E39">
            <v>0</v>
          </cell>
          <cell r="Q39">
            <v>0</v>
          </cell>
        </row>
      </sheetData>
      <sheetData sheetId="1">
        <row r="35">
          <cell r="C35">
            <v>1414</v>
          </cell>
          <cell r="D35">
            <v>1542</v>
          </cell>
        </row>
      </sheetData>
      <sheetData sheetId="3">
        <row r="11">
          <cell r="E11">
            <v>310</v>
          </cell>
        </row>
      </sheetData>
      <sheetData sheetId="4">
        <row r="11">
          <cell r="E11">
            <v>1370</v>
          </cell>
        </row>
      </sheetData>
      <sheetData sheetId="5">
        <row r="11">
          <cell r="E11">
            <v>1596</v>
          </cell>
        </row>
      </sheetData>
      <sheetData sheetId="6">
        <row r="11">
          <cell r="E11">
            <v>825</v>
          </cell>
        </row>
      </sheetData>
      <sheetData sheetId="7">
        <row r="11">
          <cell r="E11">
            <v>1413</v>
          </cell>
        </row>
      </sheetData>
      <sheetData sheetId="8">
        <row r="11">
          <cell r="E11">
            <v>1311</v>
          </cell>
        </row>
      </sheetData>
      <sheetData sheetId="9">
        <row r="11">
          <cell r="E11">
            <v>1705</v>
          </cell>
        </row>
      </sheetData>
      <sheetData sheetId="10">
        <row r="11">
          <cell r="E11">
            <v>1331</v>
          </cell>
        </row>
      </sheetData>
      <sheetData sheetId="11">
        <row r="11">
          <cell r="E11">
            <v>1450</v>
          </cell>
        </row>
      </sheetData>
      <sheetData sheetId="12">
        <row r="11">
          <cell r="E11">
            <v>613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NGCONG_Bieu02"/>
      <sheetName val="PTBieu02"/>
      <sheetName val="PLChuaĐK_Tien"/>
      <sheetName val="PNV"/>
      <sheetName val="TP"/>
      <sheetName val="HT"/>
      <sheetName val="DMC"/>
      <sheetName val="CT"/>
      <sheetName val="TB"/>
      <sheetName val="TC"/>
      <sheetName val="GD"/>
      <sheetName val="TRB"/>
      <sheetName val="BC"/>
      <sheetName val="Số NTCS = Số TDR và Số CĐK"/>
    </sheetNames>
    <sheetDataSet>
      <sheetData sheetId="0">
        <row r="12">
          <cell r="C12">
            <v>2358662790.8110003</v>
          </cell>
          <cell r="D12">
            <v>1796567840.534</v>
          </cell>
          <cell r="E12">
            <v>562094950.277</v>
          </cell>
          <cell r="F12">
            <v>75914120</v>
          </cell>
          <cell r="G12">
            <v>1170402.946</v>
          </cell>
          <cell r="H12">
            <v>2281578267.865</v>
          </cell>
          <cell r="I12">
            <v>1404545656.006</v>
          </cell>
          <cell r="J12">
            <v>231081764.652</v>
          </cell>
          <cell r="K12">
            <v>196264001.652</v>
          </cell>
          <cell r="L12">
            <v>34817763</v>
          </cell>
          <cell r="M12">
            <v>0</v>
          </cell>
          <cell r="N12">
            <v>1160573855.3539999</v>
          </cell>
          <cell r="O12">
            <v>9294308</v>
          </cell>
          <cell r="P12">
            <v>3595728</v>
          </cell>
          <cell r="Q12">
            <v>862219990.859</v>
          </cell>
          <cell r="R12">
            <v>14670390</v>
          </cell>
          <cell r="S12">
            <v>142231</v>
          </cell>
          <cell r="T12">
            <v>2050496503.2129998</v>
          </cell>
        </row>
        <row r="14">
          <cell r="C14">
            <v>42195068.372</v>
          </cell>
        </row>
        <row r="15">
          <cell r="C15">
            <v>5949149</v>
          </cell>
        </row>
        <row r="16">
          <cell r="C16">
            <v>42181</v>
          </cell>
        </row>
        <row r="17">
          <cell r="C17">
            <v>221669.413</v>
          </cell>
        </row>
        <row r="18">
          <cell r="C18">
            <v>811096</v>
          </cell>
        </row>
        <row r="19">
          <cell r="C19">
            <v>108802119.215</v>
          </cell>
        </row>
        <row r="20">
          <cell r="C20">
            <v>24300</v>
          </cell>
        </row>
        <row r="21">
          <cell r="C21">
            <v>5809782.118</v>
          </cell>
        </row>
        <row r="22">
          <cell r="C22">
            <v>29412</v>
          </cell>
        </row>
        <row r="23">
          <cell r="C23">
            <v>1730632</v>
          </cell>
        </row>
        <row r="24">
          <cell r="C24">
            <v>0</v>
          </cell>
        </row>
        <row r="25">
          <cell r="C25">
            <v>0</v>
          </cell>
        </row>
        <row r="26">
          <cell r="C26">
            <v>800268.19</v>
          </cell>
        </row>
      </sheetData>
      <sheetData sheetId="1">
        <row r="36">
          <cell r="C36">
            <v>17598446</v>
          </cell>
          <cell r="D36">
            <v>320812472</v>
          </cell>
        </row>
      </sheetData>
      <sheetData sheetId="2">
        <row r="34">
          <cell r="I34">
            <v>50002721</v>
          </cell>
        </row>
      </sheetData>
      <sheetData sheetId="3">
        <row r="12">
          <cell r="D12">
            <v>251174004</v>
          </cell>
        </row>
      </sheetData>
      <sheetData sheetId="4">
        <row r="12">
          <cell r="D12">
            <v>334783870</v>
          </cell>
        </row>
      </sheetData>
      <sheetData sheetId="5">
        <row r="12">
          <cell r="D12">
            <v>218133603</v>
          </cell>
        </row>
      </sheetData>
      <sheetData sheetId="6">
        <row r="12">
          <cell r="D12">
            <v>64280080</v>
          </cell>
        </row>
      </sheetData>
      <sheetData sheetId="7">
        <row r="12">
          <cell r="D12">
            <v>126029118.53400001</v>
          </cell>
        </row>
      </sheetData>
      <sheetData sheetId="8">
        <row r="12">
          <cell r="D12">
            <v>204032274</v>
          </cell>
        </row>
      </sheetData>
      <sheetData sheetId="9">
        <row r="12">
          <cell r="D12">
            <v>330074781</v>
          </cell>
        </row>
      </sheetData>
      <sheetData sheetId="10">
        <row r="12">
          <cell r="D12">
            <v>101225633</v>
          </cell>
        </row>
      </sheetData>
      <sheetData sheetId="11">
        <row r="12">
          <cell r="D12">
            <v>114159476</v>
          </cell>
        </row>
      </sheetData>
      <sheetData sheetId="12">
        <row r="12">
          <cell r="D12">
            <v>52675001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PL SoXong NTCS"/>
      <sheetName val="06"/>
      <sheetName val="07"/>
      <sheetName val="08"/>
      <sheetName val="09"/>
      <sheetName val="10"/>
      <sheetName val="11"/>
      <sheetName val="12"/>
      <sheetName val="PLChuaDieuKien"/>
    </sheetNames>
    <sheetDataSet>
      <sheetData sheetId="0">
        <row r="8">
          <cell r="C8" t="str">
            <v>06 tháng / năm 2020</v>
          </cell>
        </row>
      </sheetData>
      <sheetData sheetId="3">
        <row r="11">
          <cell r="Q11">
            <v>9462230.279</v>
          </cell>
        </row>
        <row r="12">
          <cell r="Q12">
            <v>1472017</v>
          </cell>
        </row>
        <row r="13">
          <cell r="Q13">
            <v>0</v>
          </cell>
        </row>
        <row r="14">
          <cell r="Q14">
            <v>0</v>
          </cell>
        </row>
        <row r="15">
          <cell r="Q15">
            <v>687812</v>
          </cell>
        </row>
        <row r="16">
          <cell r="Q16">
            <v>58760075</v>
          </cell>
        </row>
        <row r="17">
          <cell r="Q17">
            <v>3500</v>
          </cell>
        </row>
        <row r="18">
          <cell r="Q18">
            <v>666810.767</v>
          </cell>
        </row>
        <row r="19">
          <cell r="Q19">
            <v>4213</v>
          </cell>
        </row>
        <row r="20">
          <cell r="Q20">
            <v>0</v>
          </cell>
        </row>
        <row r="21">
          <cell r="Q21">
            <v>0</v>
          </cell>
        </row>
        <row r="22">
          <cell r="Q22">
            <v>0</v>
          </cell>
        </row>
        <row r="23">
          <cell r="Q23">
            <v>0</v>
          </cell>
        </row>
        <row r="25">
          <cell r="D25">
            <v>1260355238</v>
          </cell>
          <cell r="Q25">
            <v>688264096.8859999</v>
          </cell>
        </row>
        <row r="26">
          <cell r="D26">
            <v>201831301</v>
          </cell>
          <cell r="Q26">
            <v>37614574</v>
          </cell>
        </row>
        <row r="27">
          <cell r="D27">
            <v>110552198</v>
          </cell>
          <cell r="Q27">
            <v>23027960.927</v>
          </cell>
        </row>
        <row r="28">
          <cell r="D28">
            <v>0</v>
          </cell>
          <cell r="Q28">
            <v>0</v>
          </cell>
        </row>
        <row r="29">
          <cell r="D29">
            <v>0</v>
          </cell>
          <cell r="Q29">
            <v>0</v>
          </cell>
        </row>
        <row r="30">
          <cell r="D30">
            <v>70881888</v>
          </cell>
          <cell r="Q30">
            <v>31936748</v>
          </cell>
        </row>
        <row r="31">
          <cell r="D31">
            <v>0</v>
          </cell>
          <cell r="Q31">
            <v>0</v>
          </cell>
        </row>
        <row r="32">
          <cell r="D32">
            <v>22910835.001000002</v>
          </cell>
          <cell r="Q32">
            <v>8652486</v>
          </cell>
        </row>
        <row r="33">
          <cell r="D33">
            <v>1509038</v>
          </cell>
          <cell r="Q33">
            <v>767556</v>
          </cell>
        </row>
        <row r="34">
          <cell r="D34">
            <v>0</v>
          </cell>
          <cell r="Q34">
            <v>0</v>
          </cell>
        </row>
        <row r="35">
          <cell r="D35">
            <v>3090899</v>
          </cell>
          <cell r="Q35">
            <v>899911</v>
          </cell>
        </row>
        <row r="36">
          <cell r="D36">
            <v>0</v>
          </cell>
          <cell r="Q36">
            <v>0</v>
          </cell>
        </row>
        <row r="37">
          <cell r="D37">
            <v>0</v>
          </cell>
          <cell r="Q3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A100"/>
  <sheetViews>
    <sheetView view="pageBreakPreview" zoomScale="85" zoomScaleNormal="70" zoomScaleSheetLayoutView="85" zoomScalePageLayoutView="0" workbookViewId="0" topLeftCell="A46">
      <selection activeCell="M69" sqref="M69"/>
    </sheetView>
  </sheetViews>
  <sheetFormatPr defaultColWidth="8.88671875" defaultRowHeight="16.5"/>
  <cols>
    <col min="1" max="1" width="3.6640625" style="136" customWidth="1"/>
    <col min="2" max="2" width="21.3359375" style="225" customWidth="1"/>
    <col min="3" max="3" width="7.88671875" style="228" customWidth="1"/>
    <col min="4" max="4" width="6.4453125" style="136" customWidth="1"/>
    <col min="5" max="5" width="7.4453125" style="179" customWidth="1"/>
    <col min="6" max="6" width="5.99609375" style="136" customWidth="1"/>
    <col min="7" max="7" width="5.77734375" style="136" customWidth="1"/>
    <col min="8" max="8" width="4.77734375" style="136" customWidth="1"/>
    <col min="9" max="9" width="7.4453125" style="81" customWidth="1"/>
    <col min="10" max="10" width="5.99609375" style="81" customWidth="1"/>
    <col min="11" max="11" width="5.88671875" style="81" customWidth="1"/>
    <col min="12" max="13" width="6.3359375" style="136" customWidth="1"/>
    <col min="14" max="14" width="6.5546875" style="180" customWidth="1"/>
    <col min="15" max="15" width="5.77734375" style="180" customWidth="1"/>
    <col min="16" max="16" width="4.99609375" style="180" customWidth="1"/>
    <col min="17" max="18" width="6.21484375" style="180" customWidth="1"/>
    <col min="19" max="19" width="5.10546875" style="180" customWidth="1"/>
    <col min="20" max="20" width="6.4453125" style="180" customWidth="1"/>
    <col min="21" max="21" width="6.5546875" style="100" customWidth="1"/>
    <col min="22" max="22" width="8.88671875" style="136" customWidth="1"/>
    <col min="23" max="23" width="7.21484375" style="136" customWidth="1"/>
    <col min="24" max="24" width="9.10546875" style="136" customWidth="1"/>
    <col min="25" max="26" width="6.10546875" style="136" customWidth="1"/>
    <col min="27" max="27" width="7.5546875" style="136" customWidth="1"/>
    <col min="28" max="16384" width="8.88671875" style="136" customWidth="1"/>
  </cols>
  <sheetData>
    <row r="1" spans="1:21" ht="53.25" customHeight="1">
      <c r="A1" s="397" t="s">
        <v>212</v>
      </c>
      <c r="B1" s="398"/>
      <c r="C1" s="398"/>
      <c r="D1" s="398"/>
      <c r="E1" s="399" t="s">
        <v>211</v>
      </c>
      <c r="F1" s="399"/>
      <c r="G1" s="399"/>
      <c r="H1" s="399"/>
      <c r="I1" s="399"/>
      <c r="J1" s="399"/>
      <c r="K1" s="399"/>
      <c r="L1" s="399"/>
      <c r="M1" s="399"/>
      <c r="N1" s="399"/>
      <c r="O1" s="399"/>
      <c r="P1" s="400" t="s">
        <v>213</v>
      </c>
      <c r="Q1" s="401"/>
      <c r="R1" s="401"/>
      <c r="S1" s="401"/>
      <c r="T1" s="401"/>
      <c r="U1" s="401"/>
    </row>
    <row r="2" spans="1:21" ht="17.25" customHeight="1">
      <c r="A2" s="378"/>
      <c r="B2" s="378"/>
      <c r="C2" s="227"/>
      <c r="D2" s="378"/>
      <c r="E2" s="395" t="s">
        <v>328</v>
      </c>
      <c r="F2" s="395"/>
      <c r="G2" s="395"/>
      <c r="H2" s="395"/>
      <c r="I2" s="395"/>
      <c r="J2" s="395"/>
      <c r="K2" s="395"/>
      <c r="L2" s="395"/>
      <c r="M2" s="395"/>
      <c r="N2" s="395"/>
      <c r="O2" s="395"/>
      <c r="P2" s="379"/>
      <c r="Q2" s="379"/>
      <c r="R2" s="379"/>
      <c r="S2" s="379"/>
      <c r="T2" s="379"/>
      <c r="U2" s="379"/>
    </row>
    <row r="3" spans="1:21" ht="17.25" customHeight="1">
      <c r="A3" s="80"/>
      <c r="B3" s="222"/>
      <c r="D3" s="82"/>
      <c r="E3" s="134"/>
      <c r="F3" s="82"/>
      <c r="G3" s="82"/>
      <c r="H3" s="82"/>
      <c r="I3" s="82"/>
      <c r="J3" s="82"/>
      <c r="K3" s="82"/>
      <c r="L3" s="82"/>
      <c r="M3" s="82"/>
      <c r="N3" s="82"/>
      <c r="O3" s="82"/>
      <c r="P3" s="402" t="s">
        <v>0</v>
      </c>
      <c r="Q3" s="402"/>
      <c r="R3" s="402"/>
      <c r="S3" s="402"/>
      <c r="T3" s="402"/>
      <c r="U3" s="402"/>
    </row>
    <row r="4" spans="1:26" s="138" customFormat="1" ht="15.75" customHeight="1">
      <c r="A4" s="386" t="s">
        <v>1</v>
      </c>
      <c r="B4" s="386" t="s">
        <v>2</v>
      </c>
      <c r="C4" s="393" t="s">
        <v>3</v>
      </c>
      <c r="D4" s="387" t="s">
        <v>4</v>
      </c>
      <c r="E4" s="387" t="s">
        <v>5</v>
      </c>
      <c r="F4" s="387"/>
      <c r="G4" s="386" t="s">
        <v>6</v>
      </c>
      <c r="H4" s="386" t="s">
        <v>7</v>
      </c>
      <c r="I4" s="386" t="s">
        <v>8</v>
      </c>
      <c r="J4" s="387" t="s">
        <v>5</v>
      </c>
      <c r="K4" s="387"/>
      <c r="L4" s="387"/>
      <c r="M4" s="387"/>
      <c r="N4" s="387"/>
      <c r="O4" s="387"/>
      <c r="P4" s="387"/>
      <c r="Q4" s="387"/>
      <c r="R4" s="387"/>
      <c r="S4" s="387"/>
      <c r="T4" s="386" t="s">
        <v>9</v>
      </c>
      <c r="U4" s="391" t="s">
        <v>10</v>
      </c>
      <c r="V4" s="394" t="s">
        <v>266</v>
      </c>
      <c r="X4" s="396" t="s">
        <v>257</v>
      </c>
      <c r="Y4" s="396" t="s">
        <v>258</v>
      </c>
      <c r="Z4" s="396" t="s">
        <v>259</v>
      </c>
    </row>
    <row r="5" spans="1:26" s="138" customFormat="1" ht="15.75" customHeight="1">
      <c r="A5" s="386"/>
      <c r="B5" s="386"/>
      <c r="C5" s="393"/>
      <c r="D5" s="387"/>
      <c r="E5" s="392" t="s">
        <v>11</v>
      </c>
      <c r="F5" s="387" t="s">
        <v>12</v>
      </c>
      <c r="G5" s="386"/>
      <c r="H5" s="386"/>
      <c r="I5" s="386"/>
      <c r="J5" s="386" t="s">
        <v>13</v>
      </c>
      <c r="K5" s="387" t="s">
        <v>5</v>
      </c>
      <c r="L5" s="387"/>
      <c r="M5" s="387"/>
      <c r="N5" s="387"/>
      <c r="O5" s="387"/>
      <c r="P5" s="387"/>
      <c r="Q5" s="386" t="s">
        <v>14</v>
      </c>
      <c r="R5" s="386" t="s">
        <v>15</v>
      </c>
      <c r="S5" s="386" t="s">
        <v>16</v>
      </c>
      <c r="T5" s="386"/>
      <c r="U5" s="391"/>
      <c r="V5" s="394"/>
      <c r="X5" s="396"/>
      <c r="Y5" s="396"/>
      <c r="Z5" s="396"/>
    </row>
    <row r="6" spans="1:26" s="138" customFormat="1" ht="15.75" customHeight="1">
      <c r="A6" s="386"/>
      <c r="B6" s="386"/>
      <c r="C6" s="393"/>
      <c r="D6" s="387"/>
      <c r="E6" s="392"/>
      <c r="F6" s="387"/>
      <c r="G6" s="386"/>
      <c r="H6" s="386"/>
      <c r="I6" s="386"/>
      <c r="J6" s="386"/>
      <c r="K6" s="386" t="s">
        <v>17</v>
      </c>
      <c r="L6" s="387" t="s">
        <v>5</v>
      </c>
      <c r="M6" s="387"/>
      <c r="N6" s="386" t="s">
        <v>18</v>
      </c>
      <c r="O6" s="386" t="s">
        <v>19</v>
      </c>
      <c r="P6" s="386" t="s">
        <v>20</v>
      </c>
      <c r="Q6" s="386"/>
      <c r="R6" s="386"/>
      <c r="S6" s="386"/>
      <c r="T6" s="386"/>
      <c r="U6" s="391"/>
      <c r="V6" s="394"/>
      <c r="X6" s="396"/>
      <c r="Y6" s="396"/>
      <c r="Z6" s="396"/>
    </row>
    <row r="7" spans="1:26" s="138" customFormat="1" ht="15.75" customHeight="1">
      <c r="A7" s="386"/>
      <c r="B7" s="386"/>
      <c r="C7" s="393"/>
      <c r="D7" s="387"/>
      <c r="E7" s="392"/>
      <c r="F7" s="387"/>
      <c r="G7" s="386"/>
      <c r="H7" s="386"/>
      <c r="I7" s="386"/>
      <c r="J7" s="386"/>
      <c r="K7" s="386"/>
      <c r="L7" s="387"/>
      <c r="M7" s="387"/>
      <c r="N7" s="386"/>
      <c r="O7" s="386"/>
      <c r="P7" s="386"/>
      <c r="Q7" s="386"/>
      <c r="R7" s="386"/>
      <c r="S7" s="386"/>
      <c r="T7" s="386"/>
      <c r="U7" s="391"/>
      <c r="V7" s="394"/>
      <c r="X7" s="396"/>
      <c r="Y7" s="396"/>
      <c r="Z7" s="396"/>
    </row>
    <row r="8" spans="1:26" s="138" customFormat="1" ht="44.25" customHeight="1">
      <c r="A8" s="386"/>
      <c r="B8" s="386"/>
      <c r="C8" s="393"/>
      <c r="D8" s="387"/>
      <c r="E8" s="392"/>
      <c r="F8" s="387"/>
      <c r="G8" s="386"/>
      <c r="H8" s="386"/>
      <c r="I8" s="386"/>
      <c r="J8" s="386"/>
      <c r="K8" s="386"/>
      <c r="L8" s="137" t="s">
        <v>21</v>
      </c>
      <c r="M8" s="137" t="s">
        <v>22</v>
      </c>
      <c r="N8" s="386"/>
      <c r="O8" s="386"/>
      <c r="P8" s="386"/>
      <c r="Q8" s="386"/>
      <c r="R8" s="386"/>
      <c r="S8" s="386"/>
      <c r="T8" s="386"/>
      <c r="U8" s="391"/>
      <c r="V8" s="381">
        <f>(80%/12)*V10</f>
        <v>0.5333333333333333</v>
      </c>
      <c r="X8" s="396"/>
      <c r="Y8" s="396"/>
      <c r="Z8" s="396"/>
    </row>
    <row r="9" spans="1:26" s="144" customFormat="1" ht="10.5" customHeight="1">
      <c r="A9" s="389" t="s">
        <v>23</v>
      </c>
      <c r="B9" s="389"/>
      <c r="C9" s="229" t="s">
        <v>24</v>
      </c>
      <c r="D9" s="140" t="s">
        <v>25</v>
      </c>
      <c r="E9" s="141" t="s">
        <v>26</v>
      </c>
      <c r="F9" s="140" t="s">
        <v>27</v>
      </c>
      <c r="G9" s="140" t="s">
        <v>28</v>
      </c>
      <c r="H9" s="140" t="s">
        <v>29</v>
      </c>
      <c r="I9" s="140" t="s">
        <v>30</v>
      </c>
      <c r="J9" s="140" t="s">
        <v>31</v>
      </c>
      <c r="K9" s="140" t="s">
        <v>32</v>
      </c>
      <c r="L9" s="140" t="s">
        <v>33</v>
      </c>
      <c r="M9" s="140" t="s">
        <v>34</v>
      </c>
      <c r="N9" s="140" t="s">
        <v>35</v>
      </c>
      <c r="O9" s="140" t="s">
        <v>36</v>
      </c>
      <c r="P9" s="140" t="s">
        <v>37</v>
      </c>
      <c r="Q9" s="140" t="s">
        <v>38</v>
      </c>
      <c r="R9" s="140" t="s">
        <v>39</v>
      </c>
      <c r="S9" s="140" t="s">
        <v>40</v>
      </c>
      <c r="T9" s="140" t="s">
        <v>41</v>
      </c>
      <c r="U9" s="142" t="s">
        <v>42</v>
      </c>
      <c r="V9" s="143"/>
      <c r="X9" s="202"/>
      <c r="Y9" s="202"/>
      <c r="Z9" s="202"/>
    </row>
    <row r="10" spans="1:27" s="147" customFormat="1" ht="16.5" customHeight="1">
      <c r="A10" s="387" t="s">
        <v>44</v>
      </c>
      <c r="B10" s="387"/>
      <c r="C10" s="230">
        <f aca="true" t="shared" si="0" ref="C10:T10">C11+C22</f>
        <v>14311</v>
      </c>
      <c r="D10" s="128">
        <f t="shared" si="0"/>
        <v>22641</v>
      </c>
      <c r="E10" s="178">
        <f t="shared" si="0"/>
        <v>11585</v>
      </c>
      <c r="F10" s="128">
        <f t="shared" si="0"/>
        <v>11056</v>
      </c>
      <c r="G10" s="128">
        <f t="shared" si="0"/>
        <v>171</v>
      </c>
      <c r="H10" s="128">
        <f t="shared" si="0"/>
        <v>7</v>
      </c>
      <c r="I10" s="131">
        <f t="shared" si="0"/>
        <v>22463</v>
      </c>
      <c r="J10" s="131">
        <f t="shared" si="0"/>
        <v>16957</v>
      </c>
      <c r="K10" s="131">
        <f t="shared" si="0"/>
        <v>8417</v>
      </c>
      <c r="L10" s="128">
        <f t="shared" si="0"/>
        <v>8184</v>
      </c>
      <c r="M10" s="128">
        <f t="shared" si="0"/>
        <v>241</v>
      </c>
      <c r="N10" s="128">
        <f t="shared" si="0"/>
        <v>8517</v>
      </c>
      <c r="O10" s="128">
        <f t="shared" si="0"/>
        <v>5</v>
      </c>
      <c r="P10" s="128">
        <f t="shared" si="0"/>
        <v>18</v>
      </c>
      <c r="Q10" s="128">
        <f t="shared" si="0"/>
        <v>5454</v>
      </c>
      <c r="R10" s="128">
        <f t="shared" si="0"/>
        <v>30</v>
      </c>
      <c r="S10" s="128">
        <f t="shared" si="0"/>
        <v>14</v>
      </c>
      <c r="T10" s="128">
        <f t="shared" si="0"/>
        <v>14038</v>
      </c>
      <c r="U10" s="145">
        <f aca="true" t="shared" si="1" ref="U10:U76">IF(J10&lt;&gt;0,K10/J10,"")</f>
        <v>0.49637317921802204</v>
      </c>
      <c r="V10" s="197">
        <f>VALUE(LEFT(E2,2))</f>
        <v>8</v>
      </c>
      <c r="W10" s="201" t="s">
        <v>43</v>
      </c>
      <c r="X10" s="203">
        <f>J10/I10</f>
        <v>0.754885812224547</v>
      </c>
      <c r="Y10" s="204"/>
      <c r="Z10" s="204"/>
      <c r="AA10" s="201" t="str">
        <f>IF(AND(D10=E10+F10,D10=G10+H10+I10,I10=SUM(L10:P10)+SUM(Q10:S10),D10=G10+H10+I10),"Đúng","Sai")</f>
        <v>Đúng</v>
      </c>
    </row>
    <row r="11" spans="1:27" s="147" customFormat="1" ht="13.5" customHeight="1">
      <c r="A11" s="177" t="s">
        <v>45</v>
      </c>
      <c r="B11" s="212" t="s">
        <v>46</v>
      </c>
      <c r="C11" s="230">
        <f aca="true" t="shared" si="2" ref="C11:T11">SUM(C12:C21)</f>
        <v>721</v>
      </c>
      <c r="D11" s="128">
        <f t="shared" si="2"/>
        <v>967</v>
      </c>
      <c r="E11" s="178">
        <f t="shared" si="2"/>
        <v>310</v>
      </c>
      <c r="F11" s="128">
        <f t="shared" si="2"/>
        <v>657</v>
      </c>
      <c r="G11" s="128">
        <f t="shared" si="2"/>
        <v>13</v>
      </c>
      <c r="H11" s="128">
        <f t="shared" si="2"/>
        <v>0</v>
      </c>
      <c r="I11" s="131">
        <f t="shared" si="2"/>
        <v>954</v>
      </c>
      <c r="J11" s="131">
        <f t="shared" si="2"/>
        <v>842</v>
      </c>
      <c r="K11" s="131">
        <f t="shared" si="2"/>
        <v>333</v>
      </c>
      <c r="L11" s="128">
        <f t="shared" si="2"/>
        <v>329</v>
      </c>
      <c r="M11" s="128">
        <f t="shared" si="2"/>
        <v>4</v>
      </c>
      <c r="N11" s="128">
        <f t="shared" si="2"/>
        <v>502</v>
      </c>
      <c r="O11" s="128">
        <f t="shared" si="2"/>
        <v>1</v>
      </c>
      <c r="P11" s="128">
        <f t="shared" si="2"/>
        <v>6</v>
      </c>
      <c r="Q11" s="128">
        <f t="shared" si="2"/>
        <v>109</v>
      </c>
      <c r="R11" s="128">
        <f t="shared" si="2"/>
        <v>0</v>
      </c>
      <c r="S11" s="128">
        <f t="shared" si="2"/>
        <v>3</v>
      </c>
      <c r="T11" s="128">
        <f t="shared" si="2"/>
        <v>621</v>
      </c>
      <c r="U11" s="145">
        <f t="shared" si="1"/>
        <v>0.39548693586698336</v>
      </c>
      <c r="V11" s="199"/>
      <c r="X11" s="203">
        <f aca="true" t="shared" si="3" ref="X11:X77">J11/I11</f>
        <v>0.8825995807127882</v>
      </c>
      <c r="Y11" s="204"/>
      <c r="Z11" s="204"/>
      <c r="AA11" s="201" t="str">
        <f aca="true" t="shared" si="4" ref="AA11:AA77">IF(AND(D11=E11+F11,D11=G11+H11+I11,I11=SUM(L11:P11)+SUM(Q11:S11),D11=G11+H11+I11),"Đúng","Sai")</f>
        <v>Đúng</v>
      </c>
    </row>
    <row r="12" spans="1:27" s="147" customFormat="1" ht="13.5" customHeight="1">
      <c r="A12" s="148" t="s">
        <v>24</v>
      </c>
      <c r="B12" s="223" t="s">
        <v>47</v>
      </c>
      <c r="C12" s="231">
        <v>5</v>
      </c>
      <c r="D12" s="128">
        <v>5</v>
      </c>
      <c r="E12" s="129"/>
      <c r="F12" s="130">
        <v>5</v>
      </c>
      <c r="G12" s="130"/>
      <c r="H12" s="130"/>
      <c r="I12" s="131">
        <v>5</v>
      </c>
      <c r="J12" s="131">
        <v>5</v>
      </c>
      <c r="K12" s="131">
        <v>5</v>
      </c>
      <c r="L12" s="130">
        <v>5</v>
      </c>
      <c r="M12" s="130"/>
      <c r="N12" s="130"/>
      <c r="O12" s="130"/>
      <c r="P12" s="130"/>
      <c r="Q12" s="130"/>
      <c r="R12" s="130"/>
      <c r="S12" s="130"/>
      <c r="T12" s="128">
        <f>SUM(N12:S12)</f>
        <v>0</v>
      </c>
      <c r="U12" s="145">
        <f t="shared" si="1"/>
        <v>1</v>
      </c>
      <c r="V12" s="199" t="str">
        <f aca="true" t="shared" si="5" ref="V12:V78">IF(U12&gt;=((80%/12)*$V$10),"Đạt","Không đạt")</f>
        <v>Đạt</v>
      </c>
      <c r="W12" s="146">
        <f>K12</f>
        <v>5</v>
      </c>
      <c r="X12" s="203">
        <f t="shared" si="3"/>
        <v>1</v>
      </c>
      <c r="Y12" s="204">
        <f aca="true" t="shared" si="6" ref="Y12:Y21">RANK(K12,$K$12:$K$21)</f>
        <v>6</v>
      </c>
      <c r="Z12" s="204">
        <f aca="true" t="shared" si="7" ref="Z12:Z43">RANK(W12,$W$12:$W$89)</f>
        <v>60</v>
      </c>
      <c r="AA12" s="201" t="str">
        <f t="shared" si="4"/>
        <v>Đúng</v>
      </c>
    </row>
    <row r="13" spans="1:27" s="147" customFormat="1" ht="13.5" customHeight="1">
      <c r="A13" s="148" t="s">
        <v>25</v>
      </c>
      <c r="B13" s="223" t="s">
        <v>48</v>
      </c>
      <c r="C13" s="231">
        <v>3</v>
      </c>
      <c r="D13" s="128">
        <v>3</v>
      </c>
      <c r="E13" s="132"/>
      <c r="F13" s="130">
        <v>3</v>
      </c>
      <c r="G13" s="130"/>
      <c r="H13" s="130"/>
      <c r="I13" s="131">
        <v>3</v>
      </c>
      <c r="J13" s="131">
        <v>3</v>
      </c>
      <c r="K13" s="131">
        <v>3</v>
      </c>
      <c r="L13" s="130">
        <v>3</v>
      </c>
      <c r="M13" s="130"/>
      <c r="N13" s="130"/>
      <c r="O13" s="130"/>
      <c r="P13" s="133"/>
      <c r="Q13" s="133"/>
      <c r="R13" s="133"/>
      <c r="S13" s="133"/>
      <c r="T13" s="128">
        <f aca="true" t="shared" si="8" ref="T13:T21">SUM(N13:S13)</f>
        <v>0</v>
      </c>
      <c r="U13" s="145">
        <f t="shared" si="1"/>
        <v>1</v>
      </c>
      <c r="V13" s="199" t="str">
        <f t="shared" si="5"/>
        <v>Đạt</v>
      </c>
      <c r="W13" s="146">
        <f aca="true" t="shared" si="9" ref="W13:W79">K13</f>
        <v>3</v>
      </c>
      <c r="X13" s="203">
        <f t="shared" si="3"/>
        <v>1</v>
      </c>
      <c r="Y13" s="204">
        <f t="shared" si="6"/>
        <v>8</v>
      </c>
      <c r="Z13" s="204">
        <f t="shared" si="7"/>
        <v>64</v>
      </c>
      <c r="AA13" s="201" t="str">
        <f t="shared" si="4"/>
        <v>Đúng</v>
      </c>
    </row>
    <row r="14" spans="1:27" s="147" customFormat="1" ht="13.5" customHeight="1">
      <c r="A14" s="148" t="s">
        <v>26</v>
      </c>
      <c r="B14" s="223" t="s">
        <v>49</v>
      </c>
      <c r="C14" s="231">
        <v>4</v>
      </c>
      <c r="D14" s="128">
        <v>4</v>
      </c>
      <c r="E14" s="132"/>
      <c r="F14" s="130">
        <v>4</v>
      </c>
      <c r="G14" s="130"/>
      <c r="H14" s="130"/>
      <c r="I14" s="131">
        <v>4</v>
      </c>
      <c r="J14" s="131">
        <v>4</v>
      </c>
      <c r="K14" s="131">
        <v>4</v>
      </c>
      <c r="L14" s="130">
        <v>4</v>
      </c>
      <c r="M14" s="130"/>
      <c r="N14" s="130"/>
      <c r="O14" s="130"/>
      <c r="P14" s="133"/>
      <c r="Q14" s="133"/>
      <c r="R14" s="133"/>
      <c r="S14" s="133"/>
      <c r="T14" s="128">
        <f t="shared" si="8"/>
        <v>0</v>
      </c>
      <c r="U14" s="145">
        <f t="shared" si="1"/>
        <v>1</v>
      </c>
      <c r="V14" s="199" t="str">
        <f t="shared" si="5"/>
        <v>Đạt</v>
      </c>
      <c r="W14" s="146">
        <f t="shared" si="9"/>
        <v>4</v>
      </c>
      <c r="X14" s="203">
        <f t="shared" si="3"/>
        <v>1</v>
      </c>
      <c r="Y14" s="204">
        <f t="shared" si="6"/>
        <v>7</v>
      </c>
      <c r="Z14" s="204">
        <f t="shared" si="7"/>
        <v>61</v>
      </c>
      <c r="AA14" s="201" t="str">
        <f t="shared" si="4"/>
        <v>Đúng</v>
      </c>
    </row>
    <row r="15" spans="1:27" s="147" customFormat="1" ht="13.5" customHeight="1">
      <c r="A15" s="148" t="s">
        <v>27</v>
      </c>
      <c r="B15" s="223" t="s">
        <v>50</v>
      </c>
      <c r="C15" s="231">
        <v>6</v>
      </c>
      <c r="D15" s="128">
        <v>6</v>
      </c>
      <c r="E15" s="132"/>
      <c r="F15" s="130">
        <v>6</v>
      </c>
      <c r="G15" s="130"/>
      <c r="H15" s="130"/>
      <c r="I15" s="131">
        <v>6</v>
      </c>
      <c r="J15" s="131">
        <v>6</v>
      </c>
      <c r="K15" s="131">
        <v>6</v>
      </c>
      <c r="L15" s="130">
        <v>6</v>
      </c>
      <c r="M15" s="130"/>
      <c r="N15" s="130"/>
      <c r="O15" s="130"/>
      <c r="P15" s="133"/>
      <c r="Q15" s="133"/>
      <c r="R15" s="133"/>
      <c r="S15" s="133"/>
      <c r="T15" s="128">
        <f t="shared" si="8"/>
        <v>0</v>
      </c>
      <c r="U15" s="145">
        <f t="shared" si="1"/>
        <v>1</v>
      </c>
      <c r="V15" s="199" t="str">
        <f t="shared" si="5"/>
        <v>Đạt</v>
      </c>
      <c r="W15" s="146">
        <f t="shared" si="9"/>
        <v>6</v>
      </c>
      <c r="X15" s="203">
        <f t="shared" si="3"/>
        <v>1</v>
      </c>
      <c r="Y15" s="204">
        <f t="shared" si="6"/>
        <v>5</v>
      </c>
      <c r="Z15" s="204">
        <f t="shared" si="7"/>
        <v>58</v>
      </c>
      <c r="AA15" s="201" t="str">
        <f t="shared" si="4"/>
        <v>Đúng</v>
      </c>
    </row>
    <row r="16" spans="1:27" s="147" customFormat="1" ht="13.5" customHeight="1">
      <c r="A16" s="148" t="s">
        <v>28</v>
      </c>
      <c r="B16" s="223" t="s">
        <v>51</v>
      </c>
      <c r="C16" s="231">
        <v>184</v>
      </c>
      <c r="D16" s="128">
        <v>212</v>
      </c>
      <c r="E16" s="132">
        <v>64</v>
      </c>
      <c r="F16" s="130">
        <v>148</v>
      </c>
      <c r="G16" s="130">
        <v>4</v>
      </c>
      <c r="H16" s="130"/>
      <c r="I16" s="131">
        <v>208</v>
      </c>
      <c r="J16" s="131">
        <v>188</v>
      </c>
      <c r="K16" s="131">
        <v>130</v>
      </c>
      <c r="L16" s="130">
        <v>127</v>
      </c>
      <c r="M16" s="130">
        <v>3</v>
      </c>
      <c r="N16" s="130">
        <v>58</v>
      </c>
      <c r="O16" s="130"/>
      <c r="P16" s="133"/>
      <c r="Q16" s="133">
        <v>17</v>
      </c>
      <c r="R16" s="133"/>
      <c r="S16" s="133">
        <v>3</v>
      </c>
      <c r="T16" s="128">
        <f t="shared" si="8"/>
        <v>78</v>
      </c>
      <c r="U16" s="145">
        <f t="shared" si="1"/>
        <v>0.6914893617021277</v>
      </c>
      <c r="V16" s="199" t="str">
        <f t="shared" si="5"/>
        <v>Đạt</v>
      </c>
      <c r="W16" s="146">
        <f t="shared" si="9"/>
        <v>130</v>
      </c>
      <c r="X16" s="203">
        <f t="shared" si="3"/>
        <v>0.9038461538461539</v>
      </c>
      <c r="Y16" s="204">
        <f t="shared" si="6"/>
        <v>1</v>
      </c>
      <c r="Z16" s="204">
        <f t="shared" si="7"/>
        <v>37</v>
      </c>
      <c r="AA16" s="201" t="str">
        <f t="shared" si="4"/>
        <v>Đúng</v>
      </c>
    </row>
    <row r="17" spans="1:27" s="147" customFormat="1" ht="13.5" customHeight="1">
      <c r="A17" s="148" t="s">
        <v>29</v>
      </c>
      <c r="B17" s="223" t="s">
        <v>52</v>
      </c>
      <c r="C17" s="231">
        <v>177</v>
      </c>
      <c r="D17" s="128">
        <v>204</v>
      </c>
      <c r="E17" s="132">
        <v>86</v>
      </c>
      <c r="F17" s="130">
        <v>118</v>
      </c>
      <c r="G17" s="130">
        <v>3</v>
      </c>
      <c r="H17" s="130"/>
      <c r="I17" s="131">
        <v>201</v>
      </c>
      <c r="J17" s="131">
        <v>182</v>
      </c>
      <c r="K17" s="131">
        <v>45</v>
      </c>
      <c r="L17" s="130">
        <v>45</v>
      </c>
      <c r="M17" s="130"/>
      <c r="N17" s="130">
        <v>136</v>
      </c>
      <c r="O17" s="130">
        <v>1</v>
      </c>
      <c r="P17" s="133"/>
      <c r="Q17" s="133">
        <v>19</v>
      </c>
      <c r="R17" s="133"/>
      <c r="S17" s="133"/>
      <c r="T17" s="128">
        <f t="shared" si="8"/>
        <v>156</v>
      </c>
      <c r="U17" s="145">
        <f t="shared" si="1"/>
        <v>0.24725274725274726</v>
      </c>
      <c r="V17" s="199" t="str">
        <f t="shared" si="5"/>
        <v>Không đạt</v>
      </c>
      <c r="W17" s="146">
        <f t="shared" si="9"/>
        <v>45</v>
      </c>
      <c r="X17" s="203">
        <f t="shared" si="3"/>
        <v>0.9054726368159204</v>
      </c>
      <c r="Y17" s="204">
        <f t="shared" si="6"/>
        <v>4</v>
      </c>
      <c r="Z17" s="204">
        <f t="shared" si="7"/>
        <v>53</v>
      </c>
      <c r="AA17" s="201" t="str">
        <f t="shared" si="4"/>
        <v>Đúng</v>
      </c>
    </row>
    <row r="18" spans="1:27" s="147" customFormat="1" ht="13.5" customHeight="1">
      <c r="A18" s="148" t="s">
        <v>30</v>
      </c>
      <c r="B18" s="223" t="s">
        <v>53</v>
      </c>
      <c r="C18" s="231">
        <v>141</v>
      </c>
      <c r="D18" s="128">
        <v>221</v>
      </c>
      <c r="E18" s="132">
        <v>93</v>
      </c>
      <c r="F18" s="130">
        <v>128</v>
      </c>
      <c r="G18" s="130">
        <v>1</v>
      </c>
      <c r="H18" s="130"/>
      <c r="I18" s="131">
        <v>220</v>
      </c>
      <c r="J18" s="131">
        <v>169</v>
      </c>
      <c r="K18" s="131">
        <v>56</v>
      </c>
      <c r="L18" s="130">
        <v>55</v>
      </c>
      <c r="M18" s="130">
        <v>1</v>
      </c>
      <c r="N18" s="130">
        <v>107</v>
      </c>
      <c r="O18" s="130"/>
      <c r="P18" s="133">
        <v>6</v>
      </c>
      <c r="Q18" s="133">
        <v>51</v>
      </c>
      <c r="R18" s="133"/>
      <c r="S18" s="133"/>
      <c r="T18" s="128">
        <f t="shared" si="8"/>
        <v>164</v>
      </c>
      <c r="U18" s="145">
        <f t="shared" si="1"/>
        <v>0.33136094674556216</v>
      </c>
      <c r="V18" s="199" t="str">
        <f t="shared" si="5"/>
        <v>Không đạt</v>
      </c>
      <c r="W18" s="146">
        <f t="shared" si="9"/>
        <v>56</v>
      </c>
      <c r="X18" s="203">
        <f t="shared" si="3"/>
        <v>0.7681818181818182</v>
      </c>
      <c r="Y18" s="204">
        <f t="shared" si="6"/>
        <v>3</v>
      </c>
      <c r="Z18" s="204">
        <f t="shared" si="7"/>
        <v>51</v>
      </c>
      <c r="AA18" s="201" t="str">
        <f t="shared" si="4"/>
        <v>Đúng</v>
      </c>
    </row>
    <row r="19" spans="1:27" s="147" customFormat="1" ht="13.5" customHeight="1">
      <c r="A19" s="148" t="s">
        <v>31</v>
      </c>
      <c r="B19" s="223" t="s">
        <v>54</v>
      </c>
      <c r="C19" s="231">
        <v>2</v>
      </c>
      <c r="D19" s="128">
        <v>3</v>
      </c>
      <c r="E19" s="132"/>
      <c r="F19" s="130">
        <v>3</v>
      </c>
      <c r="G19" s="130"/>
      <c r="H19" s="130"/>
      <c r="I19" s="131">
        <v>3</v>
      </c>
      <c r="J19" s="131">
        <v>3</v>
      </c>
      <c r="K19" s="131">
        <v>2</v>
      </c>
      <c r="L19" s="130">
        <v>2</v>
      </c>
      <c r="M19" s="130"/>
      <c r="N19" s="130">
        <v>1</v>
      </c>
      <c r="O19" s="130"/>
      <c r="P19" s="133"/>
      <c r="Q19" s="133"/>
      <c r="R19" s="133"/>
      <c r="S19" s="133"/>
      <c r="T19" s="128">
        <f t="shared" si="8"/>
        <v>1</v>
      </c>
      <c r="U19" s="145">
        <f t="shared" si="1"/>
        <v>0.6666666666666666</v>
      </c>
      <c r="V19" s="199" t="str">
        <f t="shared" si="5"/>
        <v>Đạt</v>
      </c>
      <c r="W19" s="146">
        <f t="shared" si="9"/>
        <v>2</v>
      </c>
      <c r="X19" s="203">
        <f t="shared" si="3"/>
        <v>1</v>
      </c>
      <c r="Y19" s="204">
        <f t="shared" si="6"/>
        <v>9</v>
      </c>
      <c r="Z19" s="204">
        <f t="shared" si="7"/>
        <v>65</v>
      </c>
      <c r="AA19" s="201" t="str">
        <f t="shared" si="4"/>
        <v>Đúng</v>
      </c>
    </row>
    <row r="20" spans="1:27" s="147" customFormat="1" ht="13.5" customHeight="1">
      <c r="A20" s="148" t="s">
        <v>32</v>
      </c>
      <c r="B20" s="223" t="s">
        <v>55</v>
      </c>
      <c r="C20" s="231">
        <v>1</v>
      </c>
      <c r="D20" s="128">
        <v>2</v>
      </c>
      <c r="E20" s="132"/>
      <c r="F20" s="130">
        <v>2</v>
      </c>
      <c r="G20" s="130"/>
      <c r="H20" s="130"/>
      <c r="I20" s="131">
        <v>2</v>
      </c>
      <c r="J20" s="131">
        <v>2</v>
      </c>
      <c r="K20" s="131">
        <v>2</v>
      </c>
      <c r="L20" s="130">
        <v>2</v>
      </c>
      <c r="M20" s="130"/>
      <c r="N20" s="130"/>
      <c r="O20" s="130"/>
      <c r="P20" s="133"/>
      <c r="Q20" s="133"/>
      <c r="R20" s="133"/>
      <c r="S20" s="133"/>
      <c r="T20" s="128">
        <f t="shared" si="8"/>
        <v>0</v>
      </c>
      <c r="U20" s="145">
        <f t="shared" si="1"/>
        <v>1</v>
      </c>
      <c r="V20" s="199" t="str">
        <f t="shared" si="5"/>
        <v>Đạt</v>
      </c>
      <c r="W20" s="146">
        <f t="shared" si="9"/>
        <v>2</v>
      </c>
      <c r="X20" s="203">
        <f t="shared" si="3"/>
        <v>1</v>
      </c>
      <c r="Y20" s="204">
        <f t="shared" si="6"/>
        <v>9</v>
      </c>
      <c r="Z20" s="204">
        <f t="shared" si="7"/>
        <v>65</v>
      </c>
      <c r="AA20" s="201" t="str">
        <f t="shared" si="4"/>
        <v>Đúng</v>
      </c>
    </row>
    <row r="21" spans="1:27" s="147" customFormat="1" ht="13.5" customHeight="1">
      <c r="A21" s="148">
        <v>10</v>
      </c>
      <c r="B21" s="223" t="s">
        <v>56</v>
      </c>
      <c r="C21" s="231">
        <v>198</v>
      </c>
      <c r="D21" s="128">
        <v>307</v>
      </c>
      <c r="E21" s="132">
        <v>67</v>
      </c>
      <c r="F21" s="130">
        <v>240</v>
      </c>
      <c r="G21" s="130">
        <v>5</v>
      </c>
      <c r="H21" s="130"/>
      <c r="I21" s="131">
        <v>302</v>
      </c>
      <c r="J21" s="131">
        <v>280</v>
      </c>
      <c r="K21" s="131">
        <v>80</v>
      </c>
      <c r="L21" s="130">
        <v>80</v>
      </c>
      <c r="M21" s="130"/>
      <c r="N21" s="130">
        <v>200</v>
      </c>
      <c r="O21" s="130"/>
      <c r="P21" s="133"/>
      <c r="Q21" s="133">
        <v>22</v>
      </c>
      <c r="R21" s="133"/>
      <c r="S21" s="133"/>
      <c r="T21" s="128">
        <f t="shared" si="8"/>
        <v>222</v>
      </c>
      <c r="U21" s="145">
        <f t="shared" si="1"/>
        <v>0.2857142857142857</v>
      </c>
      <c r="V21" s="199" t="str">
        <f t="shared" si="5"/>
        <v>Không đạt</v>
      </c>
      <c r="W21" s="146">
        <f t="shared" si="9"/>
        <v>80</v>
      </c>
      <c r="X21" s="203">
        <f t="shared" si="3"/>
        <v>0.9271523178807947</v>
      </c>
      <c r="Y21" s="204">
        <f t="shared" si="6"/>
        <v>2</v>
      </c>
      <c r="Z21" s="204">
        <f t="shared" si="7"/>
        <v>47</v>
      </c>
      <c r="AA21" s="201" t="str">
        <f t="shared" si="4"/>
        <v>Đúng</v>
      </c>
    </row>
    <row r="22" spans="1:27" s="147" customFormat="1" ht="16.5">
      <c r="A22" s="177" t="s">
        <v>57</v>
      </c>
      <c r="B22" s="212" t="s">
        <v>58</v>
      </c>
      <c r="C22" s="230">
        <f aca="true" t="shared" si="10" ref="C22:I22">C23+C31+C40+C46+C53+C60+C68+C77+C85</f>
        <v>13590</v>
      </c>
      <c r="D22" s="128">
        <f t="shared" si="10"/>
        <v>21674</v>
      </c>
      <c r="E22" s="178">
        <f t="shared" si="10"/>
        <v>11275</v>
      </c>
      <c r="F22" s="128">
        <f t="shared" si="10"/>
        <v>10399</v>
      </c>
      <c r="G22" s="128">
        <f t="shared" si="10"/>
        <v>158</v>
      </c>
      <c r="H22" s="128">
        <f t="shared" si="10"/>
        <v>7</v>
      </c>
      <c r="I22" s="131">
        <f t="shared" si="10"/>
        <v>21509</v>
      </c>
      <c r="J22" s="131">
        <f>SUM(K22,N22:P22)</f>
        <v>16115</v>
      </c>
      <c r="K22" s="131">
        <f aca="true" t="shared" si="11" ref="K22:T22">K23+K31+K40+K46+K53+K60+K68+K77+K85</f>
        <v>8084</v>
      </c>
      <c r="L22" s="128">
        <f t="shared" si="11"/>
        <v>7855</v>
      </c>
      <c r="M22" s="128">
        <f t="shared" si="11"/>
        <v>237</v>
      </c>
      <c r="N22" s="128">
        <f t="shared" si="11"/>
        <v>8015</v>
      </c>
      <c r="O22" s="128">
        <f t="shared" si="11"/>
        <v>4</v>
      </c>
      <c r="P22" s="128">
        <f t="shared" si="11"/>
        <v>12</v>
      </c>
      <c r="Q22" s="128">
        <f t="shared" si="11"/>
        <v>5345</v>
      </c>
      <c r="R22" s="128">
        <f t="shared" si="11"/>
        <v>30</v>
      </c>
      <c r="S22" s="128">
        <f t="shared" si="11"/>
        <v>11</v>
      </c>
      <c r="T22" s="128">
        <f t="shared" si="11"/>
        <v>13417</v>
      </c>
      <c r="U22" s="145">
        <f t="shared" si="1"/>
        <v>0.5016444306546696</v>
      </c>
      <c r="V22" s="199"/>
      <c r="W22" s="146"/>
      <c r="X22" s="203">
        <f t="shared" si="3"/>
        <v>0.7492212562183272</v>
      </c>
      <c r="Y22" s="204"/>
      <c r="Z22" s="204">
        <f t="shared" si="7"/>
        <v>67</v>
      </c>
      <c r="AA22" s="201" t="str">
        <f t="shared" si="4"/>
        <v>Đúng</v>
      </c>
    </row>
    <row r="23" spans="1:27" s="147" customFormat="1" ht="17.25" customHeight="1">
      <c r="A23" s="177" t="s">
        <v>24</v>
      </c>
      <c r="B23" s="212" t="s">
        <v>59</v>
      </c>
      <c r="C23" s="230">
        <f>SUM(C24:C30)</f>
        <v>935</v>
      </c>
      <c r="D23" s="128">
        <f aca="true" t="shared" si="12" ref="D23:S23">SUM(D24:D30)</f>
        <v>2582</v>
      </c>
      <c r="E23" s="178">
        <f>SUM(E24:E30)</f>
        <v>1254</v>
      </c>
      <c r="F23" s="128">
        <f t="shared" si="12"/>
        <v>1328</v>
      </c>
      <c r="G23" s="128">
        <f t="shared" si="12"/>
        <v>48</v>
      </c>
      <c r="H23" s="128">
        <f t="shared" si="12"/>
        <v>0</v>
      </c>
      <c r="I23" s="131">
        <f t="shared" si="12"/>
        <v>2534</v>
      </c>
      <c r="J23" s="131">
        <f>SUM(K23,N23:P23)</f>
        <v>1896</v>
      </c>
      <c r="K23" s="131">
        <f t="shared" si="12"/>
        <v>914</v>
      </c>
      <c r="L23" s="128">
        <f t="shared" si="12"/>
        <v>890</v>
      </c>
      <c r="M23" s="128">
        <f t="shared" si="12"/>
        <v>24</v>
      </c>
      <c r="N23" s="128">
        <f t="shared" si="12"/>
        <v>979</v>
      </c>
      <c r="O23" s="128">
        <f t="shared" si="12"/>
        <v>1</v>
      </c>
      <c r="P23" s="128">
        <f t="shared" si="12"/>
        <v>2</v>
      </c>
      <c r="Q23" s="128">
        <f t="shared" si="12"/>
        <v>629</v>
      </c>
      <c r="R23" s="128">
        <f t="shared" si="12"/>
        <v>5</v>
      </c>
      <c r="S23" s="128">
        <f t="shared" si="12"/>
        <v>4</v>
      </c>
      <c r="T23" s="128">
        <f>SUM(N23:S23)</f>
        <v>1620</v>
      </c>
      <c r="U23" s="145">
        <f t="shared" si="1"/>
        <v>0.4820675105485232</v>
      </c>
      <c r="V23" s="199"/>
      <c r="W23" s="146"/>
      <c r="X23" s="203">
        <f t="shared" si="3"/>
        <v>0.7482241515390686</v>
      </c>
      <c r="Y23" s="204"/>
      <c r="Z23" s="204">
        <f t="shared" si="7"/>
        <v>67</v>
      </c>
      <c r="AA23" s="201" t="str">
        <f t="shared" si="4"/>
        <v>Đúng</v>
      </c>
    </row>
    <row r="24" spans="1:27" s="147" customFormat="1" ht="13.5" customHeight="1">
      <c r="A24" s="148" t="s">
        <v>60</v>
      </c>
      <c r="B24" s="223" t="s">
        <v>329</v>
      </c>
      <c r="C24" s="231">
        <v>89</v>
      </c>
      <c r="D24" s="128">
        <v>143</v>
      </c>
      <c r="E24" s="132">
        <v>53</v>
      </c>
      <c r="F24" s="130">
        <v>90</v>
      </c>
      <c r="G24" s="130">
        <v>2</v>
      </c>
      <c r="H24" s="130"/>
      <c r="I24" s="131">
        <v>141</v>
      </c>
      <c r="J24" s="131">
        <v>131</v>
      </c>
      <c r="K24" s="131">
        <v>75</v>
      </c>
      <c r="L24" s="130">
        <v>74</v>
      </c>
      <c r="M24" s="130">
        <v>1</v>
      </c>
      <c r="N24" s="130">
        <v>55</v>
      </c>
      <c r="O24" s="130">
        <v>1</v>
      </c>
      <c r="P24" s="133"/>
      <c r="Q24" s="133">
        <v>10</v>
      </c>
      <c r="R24" s="133"/>
      <c r="S24" s="133"/>
      <c r="T24" s="128">
        <f>SUM(N24:S24)</f>
        <v>66</v>
      </c>
      <c r="U24" s="145">
        <f t="shared" si="1"/>
        <v>0.5725190839694656</v>
      </c>
      <c r="V24" s="199" t="str">
        <f t="shared" si="5"/>
        <v>Đạt</v>
      </c>
      <c r="W24" s="146">
        <f t="shared" si="9"/>
        <v>75</v>
      </c>
      <c r="X24" s="203">
        <f t="shared" si="3"/>
        <v>0.9290780141843972</v>
      </c>
      <c r="Y24" s="204">
        <f>RANK(K24,$K$24:$K$30)</f>
        <v>7</v>
      </c>
      <c r="Z24" s="204">
        <f t="shared" si="7"/>
        <v>50</v>
      </c>
      <c r="AA24" s="201" t="str">
        <f t="shared" si="4"/>
        <v>Đúng</v>
      </c>
    </row>
    <row r="25" spans="1:27" s="147" customFormat="1" ht="13.5" customHeight="1">
      <c r="A25" s="148" t="s">
        <v>62</v>
      </c>
      <c r="B25" s="223" t="s">
        <v>67</v>
      </c>
      <c r="C25" s="231">
        <v>132</v>
      </c>
      <c r="D25" s="128">
        <v>446</v>
      </c>
      <c r="E25" s="132">
        <v>219</v>
      </c>
      <c r="F25" s="130">
        <v>227</v>
      </c>
      <c r="G25" s="130">
        <v>19</v>
      </c>
      <c r="H25" s="130"/>
      <c r="I25" s="131">
        <v>427</v>
      </c>
      <c r="J25" s="131">
        <v>289</v>
      </c>
      <c r="K25" s="131">
        <v>149</v>
      </c>
      <c r="L25" s="130">
        <v>144</v>
      </c>
      <c r="M25" s="130">
        <v>5</v>
      </c>
      <c r="N25" s="130">
        <v>139</v>
      </c>
      <c r="O25" s="130"/>
      <c r="P25" s="133">
        <v>1</v>
      </c>
      <c r="Q25" s="133">
        <v>135</v>
      </c>
      <c r="R25" s="133">
        <v>1</v>
      </c>
      <c r="S25" s="133">
        <v>2</v>
      </c>
      <c r="T25" s="128">
        <f aca="true" t="shared" si="13" ref="T25:T30">SUM(N25:S25)</f>
        <v>278</v>
      </c>
      <c r="U25" s="145">
        <f t="shared" si="1"/>
        <v>0.5155709342560554</v>
      </c>
      <c r="V25" s="199" t="str">
        <f t="shared" si="5"/>
        <v>Không đạt</v>
      </c>
      <c r="W25" s="146">
        <f t="shared" si="9"/>
        <v>149</v>
      </c>
      <c r="X25" s="203">
        <f t="shared" si="3"/>
        <v>0.6768149882903981</v>
      </c>
      <c r="Y25" s="204">
        <f aca="true" t="shared" si="14" ref="Y25:Y30">RANK(K25,$K$24:$K$30)</f>
        <v>3</v>
      </c>
      <c r="Z25" s="204">
        <f t="shared" si="7"/>
        <v>32</v>
      </c>
      <c r="AA25" s="201" t="str">
        <f t="shared" si="4"/>
        <v>Đúng</v>
      </c>
    </row>
    <row r="26" spans="1:27" s="147" customFormat="1" ht="13.5" customHeight="1">
      <c r="A26" s="148" t="s">
        <v>64</v>
      </c>
      <c r="B26" s="223" t="s">
        <v>63</v>
      </c>
      <c r="C26" s="231">
        <v>80</v>
      </c>
      <c r="D26" s="128">
        <v>337</v>
      </c>
      <c r="E26" s="132">
        <v>210</v>
      </c>
      <c r="F26" s="130">
        <v>127</v>
      </c>
      <c r="G26" s="130">
        <v>5</v>
      </c>
      <c r="H26" s="130"/>
      <c r="I26" s="131">
        <v>332</v>
      </c>
      <c r="J26" s="131">
        <v>196</v>
      </c>
      <c r="K26" s="131">
        <v>98</v>
      </c>
      <c r="L26" s="130">
        <v>98</v>
      </c>
      <c r="M26" s="130"/>
      <c r="N26" s="130">
        <v>97</v>
      </c>
      <c r="O26" s="130"/>
      <c r="P26" s="133">
        <v>1</v>
      </c>
      <c r="Q26" s="133">
        <v>135</v>
      </c>
      <c r="R26" s="133">
        <v>1</v>
      </c>
      <c r="S26" s="133"/>
      <c r="T26" s="128">
        <f t="shared" si="13"/>
        <v>234</v>
      </c>
      <c r="U26" s="145">
        <f t="shared" si="1"/>
        <v>0.5</v>
      </c>
      <c r="V26" s="199" t="str">
        <f t="shared" si="5"/>
        <v>Không đạt</v>
      </c>
      <c r="W26" s="146">
        <f t="shared" si="9"/>
        <v>98</v>
      </c>
      <c r="X26" s="203">
        <f t="shared" si="3"/>
        <v>0.5903614457831325</v>
      </c>
      <c r="Y26" s="204">
        <f t="shared" si="14"/>
        <v>5</v>
      </c>
      <c r="Z26" s="204">
        <f t="shared" si="7"/>
        <v>44</v>
      </c>
      <c r="AA26" s="201" t="str">
        <f t="shared" si="4"/>
        <v>Đúng</v>
      </c>
    </row>
    <row r="27" spans="1:27" s="147" customFormat="1" ht="13.5" customHeight="1">
      <c r="A27" s="148" t="s">
        <v>66</v>
      </c>
      <c r="B27" s="223" t="s">
        <v>61</v>
      </c>
      <c r="C27" s="231">
        <v>147</v>
      </c>
      <c r="D27" s="128">
        <v>382</v>
      </c>
      <c r="E27" s="132">
        <v>171</v>
      </c>
      <c r="F27" s="130">
        <v>211</v>
      </c>
      <c r="G27" s="130">
        <v>10</v>
      </c>
      <c r="H27" s="130"/>
      <c r="I27" s="131">
        <v>372</v>
      </c>
      <c r="J27" s="131">
        <v>283</v>
      </c>
      <c r="K27" s="131">
        <v>152</v>
      </c>
      <c r="L27" s="130">
        <v>140</v>
      </c>
      <c r="M27" s="130">
        <v>12</v>
      </c>
      <c r="N27" s="130">
        <v>131</v>
      </c>
      <c r="O27" s="130"/>
      <c r="P27" s="133"/>
      <c r="Q27" s="133">
        <v>87</v>
      </c>
      <c r="R27" s="133"/>
      <c r="S27" s="133">
        <v>2</v>
      </c>
      <c r="T27" s="128">
        <f t="shared" si="13"/>
        <v>220</v>
      </c>
      <c r="U27" s="145">
        <f t="shared" si="1"/>
        <v>0.5371024734982333</v>
      </c>
      <c r="V27" s="199" t="str">
        <f t="shared" si="5"/>
        <v>Đạt</v>
      </c>
      <c r="W27" s="146">
        <f t="shared" si="9"/>
        <v>152</v>
      </c>
      <c r="X27" s="203">
        <f t="shared" si="3"/>
        <v>0.760752688172043</v>
      </c>
      <c r="Y27" s="204">
        <f t="shared" si="14"/>
        <v>2</v>
      </c>
      <c r="Z27" s="204">
        <f t="shared" si="7"/>
        <v>29</v>
      </c>
      <c r="AA27" s="201" t="str">
        <f t="shared" si="4"/>
        <v>Đúng</v>
      </c>
    </row>
    <row r="28" spans="1:27" s="147" customFormat="1" ht="13.5" customHeight="1">
      <c r="A28" s="148" t="s">
        <v>68</v>
      </c>
      <c r="B28" s="223" t="s">
        <v>72</v>
      </c>
      <c r="C28" s="231">
        <v>227</v>
      </c>
      <c r="D28" s="128">
        <v>491</v>
      </c>
      <c r="E28" s="132">
        <v>248</v>
      </c>
      <c r="F28" s="130">
        <v>243</v>
      </c>
      <c r="G28" s="130">
        <v>6</v>
      </c>
      <c r="H28" s="130"/>
      <c r="I28" s="131">
        <v>485</v>
      </c>
      <c r="J28" s="131">
        <v>341</v>
      </c>
      <c r="K28" s="131">
        <v>149</v>
      </c>
      <c r="L28" s="130">
        <v>145</v>
      </c>
      <c r="M28" s="130">
        <v>4</v>
      </c>
      <c r="N28" s="130">
        <v>192</v>
      </c>
      <c r="O28" s="130"/>
      <c r="P28" s="133"/>
      <c r="Q28" s="133">
        <v>142</v>
      </c>
      <c r="R28" s="133">
        <v>2</v>
      </c>
      <c r="S28" s="133"/>
      <c r="T28" s="128">
        <f t="shared" si="13"/>
        <v>336</v>
      </c>
      <c r="U28" s="145">
        <f t="shared" si="1"/>
        <v>0.436950146627566</v>
      </c>
      <c r="V28" s="199" t="str">
        <f t="shared" si="5"/>
        <v>Không đạt</v>
      </c>
      <c r="W28" s="146">
        <f t="shared" si="9"/>
        <v>149</v>
      </c>
      <c r="X28" s="203">
        <f t="shared" si="3"/>
        <v>0.7030927835051546</v>
      </c>
      <c r="Y28" s="204">
        <f t="shared" si="14"/>
        <v>3</v>
      </c>
      <c r="Z28" s="204">
        <f t="shared" si="7"/>
        <v>32</v>
      </c>
      <c r="AA28" s="201" t="str">
        <f t="shared" si="4"/>
        <v>Đúng</v>
      </c>
    </row>
    <row r="29" spans="1:27" s="147" customFormat="1" ht="13.5" customHeight="1">
      <c r="A29" s="148" t="s">
        <v>69</v>
      </c>
      <c r="B29" s="223" t="s">
        <v>70</v>
      </c>
      <c r="C29" s="231">
        <v>160</v>
      </c>
      <c r="D29" s="128">
        <v>473</v>
      </c>
      <c r="E29" s="132">
        <v>223</v>
      </c>
      <c r="F29" s="130">
        <v>250</v>
      </c>
      <c r="G29" s="130">
        <v>2</v>
      </c>
      <c r="H29" s="130"/>
      <c r="I29" s="131">
        <v>471</v>
      </c>
      <c r="J29" s="131">
        <v>413</v>
      </c>
      <c r="K29" s="131">
        <v>213</v>
      </c>
      <c r="L29" s="130">
        <v>211</v>
      </c>
      <c r="M29" s="130">
        <v>2</v>
      </c>
      <c r="N29" s="130">
        <v>200</v>
      </c>
      <c r="O29" s="130"/>
      <c r="P29" s="133"/>
      <c r="Q29" s="133">
        <v>58</v>
      </c>
      <c r="R29" s="133"/>
      <c r="S29" s="133"/>
      <c r="T29" s="128">
        <f t="shared" si="13"/>
        <v>258</v>
      </c>
      <c r="U29" s="145">
        <f t="shared" si="1"/>
        <v>0.5157384987893463</v>
      </c>
      <c r="V29" s="199" t="str">
        <f t="shared" si="5"/>
        <v>Không đạt</v>
      </c>
      <c r="W29" s="146">
        <f t="shared" si="9"/>
        <v>213</v>
      </c>
      <c r="X29" s="203">
        <f t="shared" si="3"/>
        <v>0.8768577494692145</v>
      </c>
      <c r="Y29" s="204">
        <f t="shared" si="14"/>
        <v>1</v>
      </c>
      <c r="Z29" s="204">
        <f t="shared" si="7"/>
        <v>8</v>
      </c>
      <c r="AA29" s="201" t="str">
        <f t="shared" si="4"/>
        <v>Đúng</v>
      </c>
    </row>
    <row r="30" spans="1:27" s="147" customFormat="1" ht="13.5" customHeight="1">
      <c r="A30" s="148" t="s">
        <v>71</v>
      </c>
      <c r="B30" s="223" t="s">
        <v>265</v>
      </c>
      <c r="C30" s="231">
        <v>100</v>
      </c>
      <c r="D30" s="128">
        <v>310</v>
      </c>
      <c r="E30" s="132">
        <v>130</v>
      </c>
      <c r="F30" s="130">
        <v>180</v>
      </c>
      <c r="G30" s="130">
        <v>4</v>
      </c>
      <c r="H30" s="130"/>
      <c r="I30" s="131">
        <v>306</v>
      </c>
      <c r="J30" s="131">
        <v>243</v>
      </c>
      <c r="K30" s="131">
        <v>78</v>
      </c>
      <c r="L30" s="130">
        <v>78</v>
      </c>
      <c r="M30" s="130"/>
      <c r="N30" s="130">
        <v>165</v>
      </c>
      <c r="O30" s="130"/>
      <c r="P30" s="133"/>
      <c r="Q30" s="133">
        <v>62</v>
      </c>
      <c r="R30" s="133">
        <v>1</v>
      </c>
      <c r="S30" s="133"/>
      <c r="T30" s="128">
        <f t="shared" si="13"/>
        <v>228</v>
      </c>
      <c r="U30" s="145">
        <f t="shared" si="1"/>
        <v>0.32098765432098764</v>
      </c>
      <c r="V30" s="199" t="str">
        <f t="shared" si="5"/>
        <v>Không đạt</v>
      </c>
      <c r="W30" s="146">
        <f t="shared" si="9"/>
        <v>78</v>
      </c>
      <c r="X30" s="203">
        <f t="shared" si="3"/>
        <v>0.7941176470588235</v>
      </c>
      <c r="Y30" s="204">
        <f t="shared" si="14"/>
        <v>6</v>
      </c>
      <c r="Z30" s="204">
        <f t="shared" si="7"/>
        <v>48</v>
      </c>
      <c r="AA30" s="201" t="str">
        <f t="shared" si="4"/>
        <v>Đúng</v>
      </c>
    </row>
    <row r="31" spans="1:27" s="147" customFormat="1" ht="22.5" customHeight="1">
      <c r="A31" s="177" t="s">
        <v>25</v>
      </c>
      <c r="B31" s="212" t="s">
        <v>73</v>
      </c>
      <c r="C31" s="230">
        <f>SUM(C32:C39)</f>
        <v>2510</v>
      </c>
      <c r="D31" s="131">
        <f aca="true" t="shared" si="15" ref="D31:S31">SUM(D32:D39)</f>
        <v>2809</v>
      </c>
      <c r="E31" s="210">
        <f t="shared" si="15"/>
        <v>1596</v>
      </c>
      <c r="F31" s="131">
        <f t="shared" si="15"/>
        <v>1213</v>
      </c>
      <c r="G31" s="131">
        <f t="shared" si="15"/>
        <v>15</v>
      </c>
      <c r="H31" s="131">
        <f t="shared" si="15"/>
        <v>0</v>
      </c>
      <c r="I31" s="131">
        <f t="shared" si="15"/>
        <v>2794</v>
      </c>
      <c r="J31" s="131">
        <f>SUM(K31,N31:P31)</f>
        <v>1888</v>
      </c>
      <c r="K31" s="131">
        <f t="shared" si="15"/>
        <v>988</v>
      </c>
      <c r="L31" s="131">
        <f t="shared" si="15"/>
        <v>970</v>
      </c>
      <c r="M31" s="131">
        <f t="shared" si="15"/>
        <v>18</v>
      </c>
      <c r="N31" s="131">
        <f t="shared" si="15"/>
        <v>900</v>
      </c>
      <c r="O31" s="131">
        <f t="shared" si="15"/>
        <v>0</v>
      </c>
      <c r="P31" s="131">
        <f t="shared" si="15"/>
        <v>0</v>
      </c>
      <c r="Q31" s="131">
        <f t="shared" si="15"/>
        <v>895</v>
      </c>
      <c r="R31" s="131">
        <f t="shared" si="15"/>
        <v>7</v>
      </c>
      <c r="S31" s="131">
        <f t="shared" si="15"/>
        <v>4</v>
      </c>
      <c r="T31" s="128">
        <f>SUM(N31:S31)</f>
        <v>1806</v>
      </c>
      <c r="U31" s="145">
        <f t="shared" si="1"/>
        <v>0.5233050847457628</v>
      </c>
      <c r="V31" s="199"/>
      <c r="W31" s="146"/>
      <c r="X31" s="203">
        <f t="shared" si="3"/>
        <v>0.6757337151037939</v>
      </c>
      <c r="Y31" s="204"/>
      <c r="Z31" s="204">
        <f t="shared" si="7"/>
        <v>67</v>
      </c>
      <c r="AA31" s="201" t="str">
        <f t="shared" si="4"/>
        <v>Đúng</v>
      </c>
    </row>
    <row r="32" spans="1:27" s="147" customFormat="1" ht="13.5" customHeight="1">
      <c r="A32" s="148" t="s">
        <v>74</v>
      </c>
      <c r="B32" s="223" t="s">
        <v>75</v>
      </c>
      <c r="C32" s="231">
        <v>448</v>
      </c>
      <c r="D32" s="128">
        <v>469</v>
      </c>
      <c r="E32" s="132">
        <v>294</v>
      </c>
      <c r="F32" s="130">
        <v>175</v>
      </c>
      <c r="G32" s="130">
        <v>5</v>
      </c>
      <c r="H32" s="130">
        <v>0</v>
      </c>
      <c r="I32" s="131">
        <v>464</v>
      </c>
      <c r="J32" s="131">
        <v>311</v>
      </c>
      <c r="K32" s="131">
        <v>128</v>
      </c>
      <c r="L32" s="130">
        <v>125</v>
      </c>
      <c r="M32" s="130">
        <v>3</v>
      </c>
      <c r="N32" s="130">
        <v>183</v>
      </c>
      <c r="O32" s="130">
        <v>0</v>
      </c>
      <c r="P32" s="133">
        <v>0</v>
      </c>
      <c r="Q32" s="133">
        <v>153</v>
      </c>
      <c r="R32" s="133">
        <v>0</v>
      </c>
      <c r="S32" s="133">
        <v>0</v>
      </c>
      <c r="T32" s="128">
        <f aca="true" t="shared" si="16" ref="T32:T89">SUM(N32:S32)</f>
        <v>336</v>
      </c>
      <c r="U32" s="145">
        <f t="shared" si="1"/>
        <v>0.4115755627009646</v>
      </c>
      <c r="V32" s="199" t="str">
        <f t="shared" si="5"/>
        <v>Không đạt</v>
      </c>
      <c r="W32" s="146">
        <f t="shared" si="9"/>
        <v>128</v>
      </c>
      <c r="X32" s="203">
        <f t="shared" si="3"/>
        <v>0.6702586206896551</v>
      </c>
      <c r="Y32" s="204">
        <f aca="true" t="shared" si="17" ref="Y32:Y39">RANK(K32,$K$32:$K$39)</f>
        <v>5</v>
      </c>
      <c r="Z32" s="204">
        <f t="shared" si="7"/>
        <v>38</v>
      </c>
      <c r="AA32" s="201" t="str">
        <f t="shared" si="4"/>
        <v>Đúng</v>
      </c>
    </row>
    <row r="33" spans="1:27" s="147" customFormat="1" ht="13.5" customHeight="1">
      <c r="A33" s="148" t="s">
        <v>76</v>
      </c>
      <c r="B33" s="223" t="s">
        <v>77</v>
      </c>
      <c r="C33" s="231">
        <v>369</v>
      </c>
      <c r="D33" s="128">
        <v>424</v>
      </c>
      <c r="E33" s="132">
        <v>320</v>
      </c>
      <c r="F33" s="130">
        <v>104</v>
      </c>
      <c r="G33" s="130">
        <v>2</v>
      </c>
      <c r="H33" s="130">
        <v>0</v>
      </c>
      <c r="I33" s="131">
        <v>422</v>
      </c>
      <c r="J33" s="131">
        <v>209</v>
      </c>
      <c r="K33" s="131">
        <v>88</v>
      </c>
      <c r="L33" s="130">
        <v>85</v>
      </c>
      <c r="M33" s="130">
        <v>3</v>
      </c>
      <c r="N33" s="130">
        <v>121</v>
      </c>
      <c r="O33" s="130">
        <v>0</v>
      </c>
      <c r="P33" s="133">
        <v>0</v>
      </c>
      <c r="Q33" s="133">
        <v>213</v>
      </c>
      <c r="R33" s="133">
        <v>0</v>
      </c>
      <c r="S33" s="133">
        <v>0</v>
      </c>
      <c r="T33" s="128">
        <f t="shared" si="16"/>
        <v>334</v>
      </c>
      <c r="U33" s="145">
        <f t="shared" si="1"/>
        <v>0.42105263157894735</v>
      </c>
      <c r="V33" s="199" t="str">
        <f t="shared" si="5"/>
        <v>Không đạt</v>
      </c>
      <c r="W33" s="146">
        <f t="shared" si="9"/>
        <v>88</v>
      </c>
      <c r="X33" s="203">
        <f t="shared" si="3"/>
        <v>0.495260663507109</v>
      </c>
      <c r="Y33" s="204">
        <f t="shared" si="17"/>
        <v>7</v>
      </c>
      <c r="Z33" s="204">
        <f t="shared" si="7"/>
        <v>46</v>
      </c>
      <c r="AA33" s="201" t="str">
        <f t="shared" si="4"/>
        <v>Đúng</v>
      </c>
    </row>
    <row r="34" spans="1:27" s="147" customFormat="1" ht="13.5" customHeight="1">
      <c r="A34" s="148" t="s">
        <v>78</v>
      </c>
      <c r="B34" s="223" t="s">
        <v>79</v>
      </c>
      <c r="C34" s="231">
        <v>306</v>
      </c>
      <c r="D34" s="128">
        <v>329</v>
      </c>
      <c r="E34" s="132">
        <v>146</v>
      </c>
      <c r="F34" s="130">
        <v>183</v>
      </c>
      <c r="G34" s="130"/>
      <c r="H34" s="130">
        <v>0</v>
      </c>
      <c r="I34" s="131">
        <v>329</v>
      </c>
      <c r="J34" s="131">
        <v>268</v>
      </c>
      <c r="K34" s="131">
        <v>145</v>
      </c>
      <c r="L34" s="130">
        <v>145</v>
      </c>
      <c r="M34" s="130">
        <v>0</v>
      </c>
      <c r="N34" s="130">
        <v>123</v>
      </c>
      <c r="O34" s="130">
        <v>0</v>
      </c>
      <c r="P34" s="133">
        <v>0</v>
      </c>
      <c r="Q34" s="133">
        <v>61</v>
      </c>
      <c r="R34" s="133">
        <v>0</v>
      </c>
      <c r="S34" s="133">
        <v>0</v>
      </c>
      <c r="T34" s="128">
        <f t="shared" si="16"/>
        <v>184</v>
      </c>
      <c r="U34" s="145">
        <f t="shared" si="1"/>
        <v>0.5410447761194029</v>
      </c>
      <c r="V34" s="199" t="str">
        <f t="shared" si="5"/>
        <v>Đạt</v>
      </c>
      <c r="W34" s="146">
        <f t="shared" si="9"/>
        <v>145</v>
      </c>
      <c r="X34" s="203">
        <f t="shared" si="3"/>
        <v>0.8145896656534954</v>
      </c>
      <c r="Y34" s="204">
        <f t="shared" si="17"/>
        <v>4</v>
      </c>
      <c r="Z34" s="204">
        <f t="shared" si="7"/>
        <v>34</v>
      </c>
      <c r="AA34" s="201" t="str">
        <f t="shared" si="4"/>
        <v>Đúng</v>
      </c>
    </row>
    <row r="35" spans="1:27" s="147" customFormat="1" ht="13.5" customHeight="1">
      <c r="A35" s="148" t="s">
        <v>80</v>
      </c>
      <c r="B35" s="223" t="s">
        <v>81</v>
      </c>
      <c r="C35" s="231">
        <v>426</v>
      </c>
      <c r="D35" s="128">
        <v>471</v>
      </c>
      <c r="E35" s="132">
        <v>213</v>
      </c>
      <c r="F35" s="130">
        <v>258</v>
      </c>
      <c r="G35" s="130">
        <v>2</v>
      </c>
      <c r="H35" s="130">
        <v>0</v>
      </c>
      <c r="I35" s="131">
        <v>469</v>
      </c>
      <c r="J35" s="131">
        <v>341</v>
      </c>
      <c r="K35" s="131">
        <v>209</v>
      </c>
      <c r="L35" s="130">
        <v>208</v>
      </c>
      <c r="M35" s="130">
        <v>1</v>
      </c>
      <c r="N35" s="130">
        <v>132</v>
      </c>
      <c r="O35" s="130">
        <v>0</v>
      </c>
      <c r="P35" s="133">
        <v>0</v>
      </c>
      <c r="Q35" s="133">
        <v>126</v>
      </c>
      <c r="R35" s="133">
        <v>2</v>
      </c>
      <c r="S35" s="133"/>
      <c r="T35" s="128">
        <f t="shared" si="16"/>
        <v>260</v>
      </c>
      <c r="U35" s="145">
        <f t="shared" si="1"/>
        <v>0.6129032258064516</v>
      </c>
      <c r="V35" s="199" t="str">
        <f t="shared" si="5"/>
        <v>Đạt</v>
      </c>
      <c r="W35" s="146">
        <f t="shared" si="9"/>
        <v>209</v>
      </c>
      <c r="X35" s="203">
        <f t="shared" si="3"/>
        <v>0.7270788912579957</v>
      </c>
      <c r="Y35" s="204">
        <f t="shared" si="17"/>
        <v>1</v>
      </c>
      <c r="Z35" s="204">
        <f t="shared" si="7"/>
        <v>10</v>
      </c>
      <c r="AA35" s="201" t="str">
        <f t="shared" si="4"/>
        <v>Đúng</v>
      </c>
    </row>
    <row r="36" spans="1:27" s="147" customFormat="1" ht="13.5" customHeight="1">
      <c r="A36" s="148" t="s">
        <v>82</v>
      </c>
      <c r="B36" s="223" t="s">
        <v>83</v>
      </c>
      <c r="C36" s="231">
        <v>243</v>
      </c>
      <c r="D36" s="128">
        <v>278</v>
      </c>
      <c r="E36" s="132">
        <v>169</v>
      </c>
      <c r="F36" s="130">
        <v>109</v>
      </c>
      <c r="G36" s="130">
        <v>2</v>
      </c>
      <c r="H36" s="130">
        <v>0</v>
      </c>
      <c r="I36" s="131">
        <v>276</v>
      </c>
      <c r="J36" s="131">
        <v>182</v>
      </c>
      <c r="K36" s="131">
        <v>99</v>
      </c>
      <c r="L36" s="130">
        <v>95</v>
      </c>
      <c r="M36" s="130">
        <v>4</v>
      </c>
      <c r="N36" s="130">
        <v>83</v>
      </c>
      <c r="O36" s="130">
        <v>0</v>
      </c>
      <c r="P36" s="133">
        <v>0</v>
      </c>
      <c r="Q36" s="133">
        <v>93</v>
      </c>
      <c r="R36" s="133">
        <v>0</v>
      </c>
      <c r="S36" s="133">
        <v>1</v>
      </c>
      <c r="T36" s="128">
        <f t="shared" si="16"/>
        <v>177</v>
      </c>
      <c r="U36" s="145">
        <f t="shared" si="1"/>
        <v>0.5439560439560439</v>
      </c>
      <c r="V36" s="199" t="str">
        <f t="shared" si="5"/>
        <v>Đạt</v>
      </c>
      <c r="W36" s="146">
        <f t="shared" si="9"/>
        <v>99</v>
      </c>
      <c r="X36" s="203">
        <f t="shared" si="3"/>
        <v>0.6594202898550725</v>
      </c>
      <c r="Y36" s="204">
        <f t="shared" si="17"/>
        <v>6</v>
      </c>
      <c r="Z36" s="204">
        <f t="shared" si="7"/>
        <v>43</v>
      </c>
      <c r="AA36" s="201" t="str">
        <f t="shared" si="4"/>
        <v>Đúng</v>
      </c>
    </row>
    <row r="37" spans="1:27" s="147" customFormat="1" ht="13.5" customHeight="1">
      <c r="A37" s="148" t="s">
        <v>84</v>
      </c>
      <c r="B37" s="223" t="s">
        <v>85</v>
      </c>
      <c r="C37" s="231">
        <v>309</v>
      </c>
      <c r="D37" s="128">
        <v>414</v>
      </c>
      <c r="E37" s="132">
        <v>206</v>
      </c>
      <c r="F37" s="130">
        <v>208</v>
      </c>
      <c r="G37" s="130">
        <v>4</v>
      </c>
      <c r="H37" s="130">
        <v>0</v>
      </c>
      <c r="I37" s="131">
        <v>410</v>
      </c>
      <c r="J37" s="131">
        <v>286</v>
      </c>
      <c r="K37" s="131">
        <v>156</v>
      </c>
      <c r="L37" s="130">
        <v>151</v>
      </c>
      <c r="M37" s="130">
        <v>5</v>
      </c>
      <c r="N37" s="130">
        <v>130</v>
      </c>
      <c r="O37" s="130">
        <v>0</v>
      </c>
      <c r="P37" s="133">
        <v>0</v>
      </c>
      <c r="Q37" s="133">
        <v>116</v>
      </c>
      <c r="R37" s="133">
        <v>5</v>
      </c>
      <c r="S37" s="133">
        <v>3</v>
      </c>
      <c r="T37" s="128">
        <f t="shared" si="16"/>
        <v>254</v>
      </c>
      <c r="U37" s="145">
        <f t="shared" si="1"/>
        <v>0.5454545454545454</v>
      </c>
      <c r="V37" s="199" t="str">
        <f t="shared" si="5"/>
        <v>Đạt</v>
      </c>
      <c r="W37" s="146">
        <f t="shared" si="9"/>
        <v>156</v>
      </c>
      <c r="X37" s="203">
        <f t="shared" si="3"/>
        <v>0.697560975609756</v>
      </c>
      <c r="Y37" s="204">
        <f t="shared" si="17"/>
        <v>3</v>
      </c>
      <c r="Z37" s="204">
        <f t="shared" si="7"/>
        <v>28</v>
      </c>
      <c r="AA37" s="201" t="str">
        <f t="shared" si="4"/>
        <v>Đúng</v>
      </c>
    </row>
    <row r="38" spans="1:27" s="147" customFormat="1" ht="13.5" customHeight="1">
      <c r="A38" s="148" t="s">
        <v>86</v>
      </c>
      <c r="B38" s="223" t="s">
        <v>274</v>
      </c>
      <c r="C38" s="231">
        <v>409</v>
      </c>
      <c r="D38" s="128">
        <v>424</v>
      </c>
      <c r="E38" s="132">
        <v>248</v>
      </c>
      <c r="F38" s="130">
        <v>176</v>
      </c>
      <c r="G38" s="130">
        <v>0</v>
      </c>
      <c r="H38" s="130">
        <v>0</v>
      </c>
      <c r="I38" s="131">
        <v>424</v>
      </c>
      <c r="J38" s="131">
        <v>291</v>
      </c>
      <c r="K38" s="131">
        <v>163</v>
      </c>
      <c r="L38" s="130">
        <v>161</v>
      </c>
      <c r="M38" s="130">
        <v>2</v>
      </c>
      <c r="N38" s="130">
        <v>128</v>
      </c>
      <c r="O38" s="130">
        <v>0</v>
      </c>
      <c r="P38" s="133">
        <v>0</v>
      </c>
      <c r="Q38" s="133">
        <v>133</v>
      </c>
      <c r="R38" s="133">
        <v>0</v>
      </c>
      <c r="S38" s="133">
        <v>0</v>
      </c>
      <c r="T38" s="128">
        <f>SUM(N38:S38)</f>
        <v>261</v>
      </c>
      <c r="U38" s="145">
        <f>IF(J38&lt;&gt;0,K38/J38,"")</f>
        <v>0.5601374570446735</v>
      </c>
      <c r="V38" s="199" t="str">
        <f>IF(U38&gt;=((80%/12)*$V$10),"Đạt","Không đạt")</f>
        <v>Đạt</v>
      </c>
      <c r="W38" s="146">
        <f>K38</f>
        <v>163</v>
      </c>
      <c r="X38" s="203">
        <f>J38/I38</f>
        <v>0.6863207547169812</v>
      </c>
      <c r="Y38" s="204">
        <f t="shared" si="17"/>
        <v>2</v>
      </c>
      <c r="Z38" s="204">
        <f t="shared" si="7"/>
        <v>26</v>
      </c>
      <c r="AA38" s="201" t="str">
        <f>IF(AND(D38=E38+F38,D38=G38+H38+I38,I38=SUM(L38:P38)+SUM(Q38:S38),D38=G38+H38+I38),"Đúng","Sai")</f>
        <v>Đúng</v>
      </c>
    </row>
    <row r="39" spans="1:27" s="147" customFormat="1" ht="13.5" customHeight="1">
      <c r="A39" s="148" t="s">
        <v>273</v>
      </c>
      <c r="B39" s="223" t="s">
        <v>87</v>
      </c>
      <c r="C39" s="231">
        <v>0</v>
      </c>
      <c r="D39" s="128">
        <v>0</v>
      </c>
      <c r="E39" s="132"/>
      <c r="F39" s="130">
        <v>0</v>
      </c>
      <c r="G39" s="130"/>
      <c r="H39" s="130">
        <v>0</v>
      </c>
      <c r="I39" s="131">
        <v>0</v>
      </c>
      <c r="J39" s="131">
        <v>0</v>
      </c>
      <c r="K39" s="131">
        <v>0</v>
      </c>
      <c r="L39" s="130">
        <v>0</v>
      </c>
      <c r="M39" s="130">
        <v>0</v>
      </c>
      <c r="N39" s="130">
        <v>0</v>
      </c>
      <c r="O39" s="130">
        <v>0</v>
      </c>
      <c r="P39" s="133">
        <v>0</v>
      </c>
      <c r="Q39" s="133">
        <v>0</v>
      </c>
      <c r="R39" s="133">
        <v>0</v>
      </c>
      <c r="S39" s="133">
        <v>0</v>
      </c>
      <c r="T39" s="128">
        <f t="shared" si="16"/>
        <v>0</v>
      </c>
      <c r="U39" s="145">
        <f t="shared" si="1"/>
      </c>
      <c r="V39" s="199" t="str">
        <f t="shared" si="5"/>
        <v>Đạt</v>
      </c>
      <c r="W39" s="146">
        <f t="shared" si="9"/>
        <v>0</v>
      </c>
      <c r="X39" s="203" t="e">
        <f t="shared" si="3"/>
        <v>#DIV/0!</v>
      </c>
      <c r="Y39" s="204">
        <f t="shared" si="17"/>
        <v>8</v>
      </c>
      <c r="Z39" s="204">
        <f t="shared" si="7"/>
        <v>67</v>
      </c>
      <c r="AA39" s="201" t="str">
        <f t="shared" si="4"/>
        <v>Đúng</v>
      </c>
    </row>
    <row r="40" spans="1:27" s="216" customFormat="1" ht="27" customHeight="1">
      <c r="A40" s="211" t="s">
        <v>26</v>
      </c>
      <c r="B40" s="212" t="s">
        <v>88</v>
      </c>
      <c r="C40" s="232">
        <f>SUM(C41:C45)</f>
        <v>1268</v>
      </c>
      <c r="D40" s="213">
        <f aca="true" t="shared" si="18" ref="D40:S40">SUM(D41:D45)</f>
        <v>1943</v>
      </c>
      <c r="E40" s="214">
        <f t="shared" si="18"/>
        <v>825</v>
      </c>
      <c r="F40" s="213">
        <f t="shared" si="18"/>
        <v>1118</v>
      </c>
      <c r="G40" s="213">
        <f t="shared" si="18"/>
        <v>12</v>
      </c>
      <c r="H40" s="213">
        <f t="shared" si="18"/>
        <v>3</v>
      </c>
      <c r="I40" s="213">
        <f t="shared" si="18"/>
        <v>1928</v>
      </c>
      <c r="J40" s="131">
        <f>SUM(K40,N40:P40)</f>
        <v>1731</v>
      </c>
      <c r="K40" s="213">
        <f t="shared" si="18"/>
        <v>820</v>
      </c>
      <c r="L40" s="213">
        <f t="shared" si="18"/>
        <v>796</v>
      </c>
      <c r="M40" s="213">
        <f t="shared" si="18"/>
        <v>24</v>
      </c>
      <c r="N40" s="213">
        <f t="shared" si="18"/>
        <v>908</v>
      </c>
      <c r="O40" s="213">
        <f t="shared" si="18"/>
        <v>0</v>
      </c>
      <c r="P40" s="213">
        <f t="shared" si="18"/>
        <v>3</v>
      </c>
      <c r="Q40" s="213">
        <f t="shared" si="18"/>
        <v>191</v>
      </c>
      <c r="R40" s="213">
        <f t="shared" si="18"/>
        <v>5</v>
      </c>
      <c r="S40" s="213">
        <f t="shared" si="18"/>
        <v>1</v>
      </c>
      <c r="T40" s="128">
        <f t="shared" si="16"/>
        <v>1108</v>
      </c>
      <c r="U40" s="145">
        <f t="shared" si="1"/>
        <v>0.4737146158290006</v>
      </c>
      <c r="V40" s="199"/>
      <c r="W40" s="146"/>
      <c r="X40" s="203">
        <f t="shared" si="3"/>
        <v>0.8978215767634855</v>
      </c>
      <c r="Y40" s="215"/>
      <c r="Z40" s="204">
        <f t="shared" si="7"/>
        <v>67</v>
      </c>
      <c r="AA40" s="201" t="str">
        <f t="shared" si="4"/>
        <v>Đúng</v>
      </c>
    </row>
    <row r="41" spans="1:27" s="147" customFormat="1" ht="13.5" customHeight="1">
      <c r="A41" s="148" t="s">
        <v>89</v>
      </c>
      <c r="B41" s="223" t="s">
        <v>90</v>
      </c>
      <c r="C41" s="231">
        <v>9</v>
      </c>
      <c r="D41" s="128">
        <v>10</v>
      </c>
      <c r="E41" s="132">
        <v>0</v>
      </c>
      <c r="F41" s="130">
        <v>10</v>
      </c>
      <c r="G41" s="130">
        <v>0</v>
      </c>
      <c r="H41" s="130">
        <v>0</v>
      </c>
      <c r="I41" s="131">
        <v>10</v>
      </c>
      <c r="J41" s="131">
        <v>10</v>
      </c>
      <c r="K41" s="131">
        <v>10</v>
      </c>
      <c r="L41" s="130">
        <v>10</v>
      </c>
      <c r="M41" s="130">
        <v>0</v>
      </c>
      <c r="N41" s="130"/>
      <c r="O41" s="130">
        <v>0</v>
      </c>
      <c r="P41" s="133">
        <v>0</v>
      </c>
      <c r="Q41" s="133">
        <v>0</v>
      </c>
      <c r="R41" s="133">
        <v>0</v>
      </c>
      <c r="S41" s="133">
        <v>0</v>
      </c>
      <c r="T41" s="128">
        <f t="shared" si="16"/>
        <v>0</v>
      </c>
      <c r="U41" s="145">
        <f t="shared" si="1"/>
        <v>1</v>
      </c>
      <c r="V41" s="199" t="str">
        <f t="shared" si="5"/>
        <v>Đạt</v>
      </c>
      <c r="W41" s="146">
        <f t="shared" si="9"/>
        <v>10</v>
      </c>
      <c r="X41" s="203">
        <f t="shared" si="3"/>
        <v>1</v>
      </c>
      <c r="Y41" s="204">
        <f>RANK(K41,$K$41:$K$45)</f>
        <v>5</v>
      </c>
      <c r="Z41" s="204">
        <f t="shared" si="7"/>
        <v>56</v>
      </c>
      <c r="AA41" s="201" t="str">
        <f t="shared" si="4"/>
        <v>Đúng</v>
      </c>
    </row>
    <row r="42" spans="1:27" s="147" customFormat="1" ht="13.5" customHeight="1">
      <c r="A42" s="148" t="s">
        <v>91</v>
      </c>
      <c r="B42" s="223" t="s">
        <v>92</v>
      </c>
      <c r="C42" s="231">
        <v>324</v>
      </c>
      <c r="D42" s="128">
        <v>394</v>
      </c>
      <c r="E42" s="132">
        <v>174</v>
      </c>
      <c r="F42" s="130">
        <v>220</v>
      </c>
      <c r="G42" s="130">
        <v>7</v>
      </c>
      <c r="H42" s="130">
        <v>3</v>
      </c>
      <c r="I42" s="131">
        <v>384</v>
      </c>
      <c r="J42" s="131">
        <v>342</v>
      </c>
      <c r="K42" s="131">
        <v>140</v>
      </c>
      <c r="L42" s="130">
        <v>137</v>
      </c>
      <c r="M42" s="130">
        <v>3</v>
      </c>
      <c r="N42" s="130">
        <v>202</v>
      </c>
      <c r="O42" s="130"/>
      <c r="P42" s="133"/>
      <c r="Q42" s="133">
        <v>41</v>
      </c>
      <c r="R42" s="133"/>
      <c r="S42" s="133">
        <v>1</v>
      </c>
      <c r="T42" s="128">
        <f t="shared" si="16"/>
        <v>244</v>
      </c>
      <c r="U42" s="145">
        <f t="shared" si="1"/>
        <v>0.4093567251461988</v>
      </c>
      <c r="V42" s="199" t="str">
        <f t="shared" si="5"/>
        <v>Không đạt</v>
      </c>
      <c r="W42" s="146">
        <f t="shared" si="9"/>
        <v>140</v>
      </c>
      <c r="X42" s="203">
        <f t="shared" si="3"/>
        <v>0.890625</v>
      </c>
      <c r="Y42" s="204">
        <f>RANK(K42,$K$41:$K$45)</f>
        <v>3</v>
      </c>
      <c r="Z42" s="204">
        <f t="shared" si="7"/>
        <v>36</v>
      </c>
      <c r="AA42" s="201" t="str">
        <f t="shared" si="4"/>
        <v>Đúng</v>
      </c>
    </row>
    <row r="43" spans="1:27" s="147" customFormat="1" ht="13.5" customHeight="1">
      <c r="A43" s="148" t="s">
        <v>93</v>
      </c>
      <c r="B43" s="223" t="s">
        <v>94</v>
      </c>
      <c r="C43" s="231">
        <v>397</v>
      </c>
      <c r="D43" s="128">
        <v>601</v>
      </c>
      <c r="E43" s="132">
        <v>198</v>
      </c>
      <c r="F43" s="130">
        <v>403</v>
      </c>
      <c r="G43" s="130"/>
      <c r="H43" s="130"/>
      <c r="I43" s="131">
        <v>601</v>
      </c>
      <c r="J43" s="131">
        <v>548</v>
      </c>
      <c r="K43" s="131">
        <v>263</v>
      </c>
      <c r="L43" s="130">
        <v>254</v>
      </c>
      <c r="M43" s="130">
        <v>9</v>
      </c>
      <c r="N43" s="130">
        <v>282</v>
      </c>
      <c r="O43" s="130"/>
      <c r="P43" s="133">
        <v>3</v>
      </c>
      <c r="Q43" s="133">
        <v>51</v>
      </c>
      <c r="R43" s="133">
        <v>2</v>
      </c>
      <c r="S43" s="133"/>
      <c r="T43" s="128">
        <f t="shared" si="16"/>
        <v>338</v>
      </c>
      <c r="U43" s="145">
        <f t="shared" si="1"/>
        <v>0.47992700729927007</v>
      </c>
      <c r="V43" s="199" t="str">
        <f t="shared" si="5"/>
        <v>Không đạt</v>
      </c>
      <c r="W43" s="146">
        <f t="shared" si="9"/>
        <v>263</v>
      </c>
      <c r="X43" s="203">
        <f t="shared" si="3"/>
        <v>0.9118136439267887</v>
      </c>
      <c r="Y43" s="204">
        <f>RANK(K43,$K$41:$K$45)</f>
        <v>2</v>
      </c>
      <c r="Z43" s="204">
        <f t="shared" si="7"/>
        <v>4</v>
      </c>
      <c r="AA43" s="201" t="str">
        <f t="shared" si="4"/>
        <v>Đúng</v>
      </c>
    </row>
    <row r="44" spans="1:27" s="147" customFormat="1" ht="13.5" customHeight="1">
      <c r="A44" s="148" t="s">
        <v>95</v>
      </c>
      <c r="B44" s="223" t="s">
        <v>96</v>
      </c>
      <c r="C44" s="231">
        <v>240</v>
      </c>
      <c r="D44" s="128">
        <v>339</v>
      </c>
      <c r="E44" s="132">
        <v>175</v>
      </c>
      <c r="F44" s="130">
        <v>164</v>
      </c>
      <c r="G44" s="130">
        <v>4</v>
      </c>
      <c r="H44" s="130"/>
      <c r="I44" s="131">
        <v>335</v>
      </c>
      <c r="J44" s="131">
        <v>296</v>
      </c>
      <c r="K44" s="131">
        <v>117</v>
      </c>
      <c r="L44" s="130">
        <v>113</v>
      </c>
      <c r="M44" s="130">
        <v>4</v>
      </c>
      <c r="N44" s="130">
        <v>179</v>
      </c>
      <c r="O44" s="130"/>
      <c r="P44" s="133"/>
      <c r="Q44" s="133">
        <v>39</v>
      </c>
      <c r="R44" s="133"/>
      <c r="S44" s="133"/>
      <c r="T44" s="128">
        <f t="shared" si="16"/>
        <v>218</v>
      </c>
      <c r="U44" s="145">
        <f t="shared" si="1"/>
        <v>0.3952702702702703</v>
      </c>
      <c r="V44" s="199" t="str">
        <f t="shared" si="5"/>
        <v>Không đạt</v>
      </c>
      <c r="W44" s="146">
        <f t="shared" si="9"/>
        <v>117</v>
      </c>
      <c r="X44" s="203">
        <f t="shared" si="3"/>
        <v>0.8835820895522388</v>
      </c>
      <c r="Y44" s="204">
        <f>RANK(K44,$K$41:$K$45)</f>
        <v>4</v>
      </c>
      <c r="Z44" s="204">
        <f aca="true" t="shared" si="19" ref="Z44:Z75">RANK(W44,$W$12:$W$89)</f>
        <v>41</v>
      </c>
      <c r="AA44" s="201" t="str">
        <f t="shared" si="4"/>
        <v>Đúng</v>
      </c>
    </row>
    <row r="45" spans="1:27" s="147" customFormat="1" ht="13.5" customHeight="1">
      <c r="A45" s="148" t="s">
        <v>97</v>
      </c>
      <c r="B45" s="223" t="s">
        <v>98</v>
      </c>
      <c r="C45" s="231">
        <v>298</v>
      </c>
      <c r="D45" s="128">
        <v>599</v>
      </c>
      <c r="E45" s="132">
        <v>278</v>
      </c>
      <c r="F45" s="130">
        <v>321</v>
      </c>
      <c r="G45" s="130">
        <v>1</v>
      </c>
      <c r="H45" s="130"/>
      <c r="I45" s="131">
        <v>598</v>
      </c>
      <c r="J45" s="131">
        <v>535</v>
      </c>
      <c r="K45" s="131">
        <v>290</v>
      </c>
      <c r="L45" s="130">
        <v>282</v>
      </c>
      <c r="M45" s="130">
        <v>8</v>
      </c>
      <c r="N45" s="130">
        <v>245</v>
      </c>
      <c r="O45" s="130"/>
      <c r="P45" s="133"/>
      <c r="Q45" s="133">
        <v>60</v>
      </c>
      <c r="R45" s="133">
        <v>3</v>
      </c>
      <c r="S45" s="133"/>
      <c r="T45" s="128">
        <f t="shared" si="16"/>
        <v>308</v>
      </c>
      <c r="U45" s="145">
        <f t="shared" si="1"/>
        <v>0.5420560747663551</v>
      </c>
      <c r="V45" s="199" t="str">
        <f t="shared" si="5"/>
        <v>Đạt</v>
      </c>
      <c r="W45" s="146">
        <f t="shared" si="9"/>
        <v>290</v>
      </c>
      <c r="X45" s="203">
        <f t="shared" si="3"/>
        <v>0.8946488294314381</v>
      </c>
      <c r="Y45" s="204">
        <f>RANK(K45,$K$41:$K$45)</f>
        <v>1</v>
      </c>
      <c r="Z45" s="204">
        <f t="shared" si="19"/>
        <v>3</v>
      </c>
      <c r="AA45" s="201" t="str">
        <f t="shared" si="4"/>
        <v>Đúng</v>
      </c>
    </row>
    <row r="46" spans="1:27" s="147" customFormat="1" ht="31.5" customHeight="1">
      <c r="A46" s="177" t="s">
        <v>27</v>
      </c>
      <c r="B46" s="212" t="s">
        <v>99</v>
      </c>
      <c r="C46" s="230">
        <f>SUM(C47:C52)</f>
        <v>1901</v>
      </c>
      <c r="D46" s="131">
        <f aca="true" t="shared" si="20" ref="D46:S46">SUM(D47:D52)</f>
        <v>2371</v>
      </c>
      <c r="E46" s="210">
        <f t="shared" si="20"/>
        <v>1235</v>
      </c>
      <c r="F46" s="131">
        <f t="shared" si="20"/>
        <v>1136</v>
      </c>
      <c r="G46" s="131">
        <f t="shared" si="20"/>
        <v>11</v>
      </c>
      <c r="H46" s="131">
        <f t="shared" si="20"/>
        <v>4</v>
      </c>
      <c r="I46" s="131">
        <f t="shared" si="20"/>
        <v>2356</v>
      </c>
      <c r="J46" s="131">
        <f>SUM(K46,N46:P46)</f>
        <v>1750</v>
      </c>
      <c r="K46" s="131">
        <f t="shared" si="20"/>
        <v>968</v>
      </c>
      <c r="L46" s="131">
        <f t="shared" si="20"/>
        <v>942</v>
      </c>
      <c r="M46" s="131">
        <f t="shared" si="20"/>
        <v>26</v>
      </c>
      <c r="N46" s="131">
        <f t="shared" si="20"/>
        <v>778</v>
      </c>
      <c r="O46" s="131">
        <f t="shared" si="20"/>
        <v>1</v>
      </c>
      <c r="P46" s="131">
        <f t="shared" si="20"/>
        <v>3</v>
      </c>
      <c r="Q46" s="131">
        <f t="shared" si="20"/>
        <v>602</v>
      </c>
      <c r="R46" s="131">
        <f t="shared" si="20"/>
        <v>4</v>
      </c>
      <c r="S46" s="131">
        <f t="shared" si="20"/>
        <v>0</v>
      </c>
      <c r="T46" s="128">
        <f t="shared" si="16"/>
        <v>1388</v>
      </c>
      <c r="U46" s="145">
        <f t="shared" si="1"/>
        <v>0.5531428571428572</v>
      </c>
      <c r="V46" s="199"/>
      <c r="W46" s="146"/>
      <c r="X46" s="203">
        <f t="shared" si="3"/>
        <v>0.7427843803056027</v>
      </c>
      <c r="Y46" s="204"/>
      <c r="Z46" s="204">
        <f t="shared" si="19"/>
        <v>67</v>
      </c>
      <c r="AA46" s="201" t="str">
        <f t="shared" si="4"/>
        <v>Đúng</v>
      </c>
    </row>
    <row r="47" spans="1:27" s="147" customFormat="1" ht="13.5" customHeight="1">
      <c r="A47" s="148" t="s">
        <v>100</v>
      </c>
      <c r="B47" s="223" t="s">
        <v>101</v>
      </c>
      <c r="C47" s="231">
        <v>74</v>
      </c>
      <c r="D47" s="128">
        <v>76</v>
      </c>
      <c r="E47" s="132">
        <v>0</v>
      </c>
      <c r="F47" s="130">
        <v>76</v>
      </c>
      <c r="G47" s="130">
        <v>0</v>
      </c>
      <c r="H47" s="130">
        <v>0</v>
      </c>
      <c r="I47" s="131">
        <v>76</v>
      </c>
      <c r="J47" s="131">
        <v>76</v>
      </c>
      <c r="K47" s="131">
        <v>76</v>
      </c>
      <c r="L47" s="130">
        <v>76</v>
      </c>
      <c r="M47" s="130">
        <v>0</v>
      </c>
      <c r="N47" s="130">
        <v>0</v>
      </c>
      <c r="O47" s="130">
        <v>0</v>
      </c>
      <c r="P47" s="133">
        <v>0</v>
      </c>
      <c r="Q47" s="133">
        <v>0</v>
      </c>
      <c r="R47" s="133">
        <v>0</v>
      </c>
      <c r="S47" s="133">
        <v>0</v>
      </c>
      <c r="T47" s="128">
        <f t="shared" si="16"/>
        <v>0</v>
      </c>
      <c r="U47" s="145">
        <f t="shared" si="1"/>
        <v>1</v>
      </c>
      <c r="V47" s="199" t="str">
        <f t="shared" si="5"/>
        <v>Đạt</v>
      </c>
      <c r="W47" s="146">
        <f t="shared" si="9"/>
        <v>76</v>
      </c>
      <c r="X47" s="203">
        <f t="shared" si="3"/>
        <v>1</v>
      </c>
      <c r="Y47" s="204">
        <f aca="true" t="shared" si="21" ref="Y47:Y52">RANK(K47,$K$47:$K$52)</f>
        <v>6</v>
      </c>
      <c r="Z47" s="204">
        <f t="shared" si="19"/>
        <v>49</v>
      </c>
      <c r="AA47" s="201" t="str">
        <f t="shared" si="4"/>
        <v>Đúng</v>
      </c>
    </row>
    <row r="48" spans="1:27" s="147" customFormat="1" ht="13.5" customHeight="1">
      <c r="A48" s="148" t="s">
        <v>102</v>
      </c>
      <c r="B48" s="223" t="s">
        <v>103</v>
      </c>
      <c r="C48" s="231">
        <v>333</v>
      </c>
      <c r="D48" s="128">
        <v>394</v>
      </c>
      <c r="E48" s="132">
        <v>158</v>
      </c>
      <c r="F48" s="130">
        <v>236</v>
      </c>
      <c r="G48" s="130">
        <v>4</v>
      </c>
      <c r="H48" s="130">
        <v>0</v>
      </c>
      <c r="I48" s="131">
        <v>390</v>
      </c>
      <c r="J48" s="131">
        <v>380</v>
      </c>
      <c r="K48" s="131">
        <v>212</v>
      </c>
      <c r="L48" s="130">
        <v>205</v>
      </c>
      <c r="M48" s="130">
        <v>7</v>
      </c>
      <c r="N48" s="130">
        <v>167</v>
      </c>
      <c r="O48" s="130">
        <v>0</v>
      </c>
      <c r="P48" s="133">
        <v>1</v>
      </c>
      <c r="Q48" s="133">
        <v>10</v>
      </c>
      <c r="R48" s="133">
        <v>0</v>
      </c>
      <c r="S48" s="133">
        <v>0</v>
      </c>
      <c r="T48" s="128">
        <f t="shared" si="16"/>
        <v>178</v>
      </c>
      <c r="U48" s="145">
        <f t="shared" si="1"/>
        <v>0.5578947368421052</v>
      </c>
      <c r="V48" s="199" t="str">
        <f t="shared" si="5"/>
        <v>Đạt</v>
      </c>
      <c r="W48" s="146">
        <f t="shared" si="9"/>
        <v>212</v>
      </c>
      <c r="X48" s="203">
        <f t="shared" si="3"/>
        <v>0.9743589743589743</v>
      </c>
      <c r="Y48" s="204">
        <f t="shared" si="21"/>
        <v>1</v>
      </c>
      <c r="Z48" s="204">
        <f t="shared" si="19"/>
        <v>9</v>
      </c>
      <c r="AA48" s="201" t="str">
        <f t="shared" si="4"/>
        <v>Đúng</v>
      </c>
    </row>
    <row r="49" spans="1:27" s="147" customFormat="1" ht="13.5" customHeight="1">
      <c r="A49" s="148" t="s">
        <v>104</v>
      </c>
      <c r="B49" s="223" t="s">
        <v>105</v>
      </c>
      <c r="C49" s="231">
        <v>302</v>
      </c>
      <c r="D49" s="128">
        <v>381</v>
      </c>
      <c r="E49" s="132">
        <v>214</v>
      </c>
      <c r="F49" s="130">
        <v>167</v>
      </c>
      <c r="G49" s="130">
        <v>1</v>
      </c>
      <c r="H49" s="130">
        <v>1</v>
      </c>
      <c r="I49" s="131">
        <v>379</v>
      </c>
      <c r="J49" s="131">
        <v>279</v>
      </c>
      <c r="K49" s="131">
        <v>171</v>
      </c>
      <c r="L49" s="130">
        <v>166</v>
      </c>
      <c r="M49" s="130">
        <v>5</v>
      </c>
      <c r="N49" s="130">
        <v>107</v>
      </c>
      <c r="O49" s="130">
        <v>0</v>
      </c>
      <c r="P49" s="133">
        <v>1</v>
      </c>
      <c r="Q49" s="133">
        <v>100</v>
      </c>
      <c r="R49" s="133">
        <v>0</v>
      </c>
      <c r="S49" s="133">
        <v>0</v>
      </c>
      <c r="T49" s="128">
        <f t="shared" si="16"/>
        <v>208</v>
      </c>
      <c r="U49" s="145">
        <f t="shared" si="1"/>
        <v>0.6129032258064516</v>
      </c>
      <c r="V49" s="199" t="str">
        <f t="shared" si="5"/>
        <v>Đạt</v>
      </c>
      <c r="W49" s="146">
        <f t="shared" si="9"/>
        <v>171</v>
      </c>
      <c r="X49" s="203">
        <f t="shared" si="3"/>
        <v>0.7361477572559367</v>
      </c>
      <c r="Y49" s="204">
        <f t="shared" si="21"/>
        <v>3</v>
      </c>
      <c r="Z49" s="204">
        <f t="shared" si="19"/>
        <v>20</v>
      </c>
      <c r="AA49" s="201" t="str">
        <f t="shared" si="4"/>
        <v>Đúng</v>
      </c>
    </row>
    <row r="50" spans="1:27" s="147" customFormat="1" ht="13.5" customHeight="1">
      <c r="A50" s="148" t="s">
        <v>106</v>
      </c>
      <c r="B50" s="223" t="s">
        <v>107</v>
      </c>
      <c r="C50" s="231">
        <v>449</v>
      </c>
      <c r="D50" s="128">
        <v>591</v>
      </c>
      <c r="E50" s="132">
        <v>345</v>
      </c>
      <c r="F50" s="130">
        <v>246</v>
      </c>
      <c r="G50" s="130">
        <v>1</v>
      </c>
      <c r="H50" s="130">
        <v>2</v>
      </c>
      <c r="I50" s="131">
        <v>588</v>
      </c>
      <c r="J50" s="131">
        <v>362</v>
      </c>
      <c r="K50" s="131">
        <v>178</v>
      </c>
      <c r="L50" s="130">
        <v>174</v>
      </c>
      <c r="M50" s="130">
        <v>4</v>
      </c>
      <c r="N50" s="130">
        <v>183</v>
      </c>
      <c r="O50" s="130">
        <v>1</v>
      </c>
      <c r="P50" s="133">
        <v>0</v>
      </c>
      <c r="Q50" s="133">
        <v>222</v>
      </c>
      <c r="R50" s="133">
        <v>4</v>
      </c>
      <c r="S50" s="133">
        <v>0</v>
      </c>
      <c r="T50" s="128">
        <f t="shared" si="16"/>
        <v>410</v>
      </c>
      <c r="U50" s="145">
        <f t="shared" si="1"/>
        <v>0.49171270718232046</v>
      </c>
      <c r="V50" s="199" t="str">
        <f t="shared" si="5"/>
        <v>Không đạt</v>
      </c>
      <c r="W50" s="146">
        <f t="shared" si="9"/>
        <v>178</v>
      </c>
      <c r="X50" s="203">
        <f t="shared" si="3"/>
        <v>0.6156462585034014</v>
      </c>
      <c r="Y50" s="204">
        <f t="shared" si="21"/>
        <v>2</v>
      </c>
      <c r="Z50" s="204">
        <f t="shared" si="19"/>
        <v>17</v>
      </c>
      <c r="AA50" s="201" t="str">
        <f t="shared" si="4"/>
        <v>Đúng</v>
      </c>
    </row>
    <row r="51" spans="1:27" s="147" customFormat="1" ht="13.5" customHeight="1">
      <c r="A51" s="148" t="s">
        <v>108</v>
      </c>
      <c r="B51" s="223" t="s">
        <v>109</v>
      </c>
      <c r="C51" s="231">
        <v>382</v>
      </c>
      <c r="D51" s="128">
        <v>493</v>
      </c>
      <c r="E51" s="132">
        <v>279</v>
      </c>
      <c r="F51" s="130">
        <v>214</v>
      </c>
      <c r="G51" s="130">
        <v>4</v>
      </c>
      <c r="H51" s="130">
        <v>0</v>
      </c>
      <c r="I51" s="131">
        <v>489</v>
      </c>
      <c r="J51" s="131">
        <v>327</v>
      </c>
      <c r="K51" s="131">
        <v>164</v>
      </c>
      <c r="L51" s="130">
        <v>160</v>
      </c>
      <c r="M51" s="130">
        <v>4</v>
      </c>
      <c r="N51" s="130">
        <v>162</v>
      </c>
      <c r="O51" s="130">
        <v>0</v>
      </c>
      <c r="P51" s="133">
        <v>1</v>
      </c>
      <c r="Q51" s="133">
        <v>162</v>
      </c>
      <c r="R51" s="133">
        <v>0</v>
      </c>
      <c r="S51" s="133">
        <v>0</v>
      </c>
      <c r="T51" s="128">
        <f t="shared" si="16"/>
        <v>325</v>
      </c>
      <c r="U51" s="145">
        <f t="shared" si="1"/>
        <v>0.5015290519877675</v>
      </c>
      <c r="V51" s="199" t="str">
        <f t="shared" si="5"/>
        <v>Không đạt</v>
      </c>
      <c r="W51" s="146">
        <f t="shared" si="9"/>
        <v>164</v>
      </c>
      <c r="X51" s="203">
        <f t="shared" si="3"/>
        <v>0.6687116564417178</v>
      </c>
      <c r="Y51" s="204">
        <f t="shared" si="21"/>
        <v>5</v>
      </c>
      <c r="Z51" s="204">
        <f t="shared" si="19"/>
        <v>25</v>
      </c>
      <c r="AA51" s="201" t="str">
        <f t="shared" si="4"/>
        <v>Đúng</v>
      </c>
    </row>
    <row r="52" spans="1:27" s="147" customFormat="1" ht="13.5" customHeight="1">
      <c r="A52" s="148" t="s">
        <v>110</v>
      </c>
      <c r="B52" s="223" t="s">
        <v>111</v>
      </c>
      <c r="C52" s="231">
        <v>361</v>
      </c>
      <c r="D52" s="128">
        <v>436</v>
      </c>
      <c r="E52" s="132">
        <v>239</v>
      </c>
      <c r="F52" s="130">
        <v>197</v>
      </c>
      <c r="G52" s="130">
        <v>1</v>
      </c>
      <c r="H52" s="130">
        <v>1</v>
      </c>
      <c r="I52" s="131">
        <v>434</v>
      </c>
      <c r="J52" s="131">
        <v>326</v>
      </c>
      <c r="K52" s="131">
        <v>167</v>
      </c>
      <c r="L52" s="130">
        <v>161</v>
      </c>
      <c r="M52" s="130">
        <v>6</v>
      </c>
      <c r="N52" s="130">
        <v>159</v>
      </c>
      <c r="O52" s="130">
        <v>0</v>
      </c>
      <c r="P52" s="133">
        <v>0</v>
      </c>
      <c r="Q52" s="133">
        <v>108</v>
      </c>
      <c r="R52" s="133">
        <v>0</v>
      </c>
      <c r="S52" s="133">
        <v>0</v>
      </c>
      <c r="T52" s="128">
        <f t="shared" si="16"/>
        <v>267</v>
      </c>
      <c r="U52" s="145">
        <f t="shared" si="1"/>
        <v>0.5122699386503068</v>
      </c>
      <c r="V52" s="199" t="str">
        <f t="shared" si="5"/>
        <v>Không đạt</v>
      </c>
      <c r="W52" s="146">
        <f t="shared" si="9"/>
        <v>167</v>
      </c>
      <c r="X52" s="203">
        <f t="shared" si="3"/>
        <v>0.7511520737327189</v>
      </c>
      <c r="Y52" s="204">
        <f t="shared" si="21"/>
        <v>4</v>
      </c>
      <c r="Z52" s="204">
        <f t="shared" si="19"/>
        <v>22</v>
      </c>
      <c r="AA52" s="201" t="str">
        <f t="shared" si="4"/>
        <v>Đúng</v>
      </c>
    </row>
    <row r="53" spans="1:27" s="147" customFormat="1" ht="21.75" customHeight="1">
      <c r="A53" s="177" t="s">
        <v>28</v>
      </c>
      <c r="B53" s="212" t="s">
        <v>112</v>
      </c>
      <c r="C53" s="230">
        <f>SUM(C54:C59)</f>
        <v>866</v>
      </c>
      <c r="D53" s="131">
        <f aca="true" t="shared" si="22" ref="D53:S53">SUM(D54:D59)</f>
        <v>2508</v>
      </c>
      <c r="E53" s="210">
        <f t="shared" si="22"/>
        <v>1316</v>
      </c>
      <c r="F53" s="131">
        <f t="shared" si="22"/>
        <v>1192</v>
      </c>
      <c r="G53" s="131">
        <f t="shared" si="22"/>
        <v>11</v>
      </c>
      <c r="H53" s="131">
        <f t="shared" si="22"/>
        <v>0</v>
      </c>
      <c r="I53" s="131">
        <f t="shared" si="22"/>
        <v>2497</v>
      </c>
      <c r="J53" s="131">
        <f>SUM(K53,N53:P53)</f>
        <v>1856</v>
      </c>
      <c r="K53" s="131">
        <f t="shared" si="22"/>
        <v>943</v>
      </c>
      <c r="L53" s="131">
        <f t="shared" si="22"/>
        <v>894</v>
      </c>
      <c r="M53" s="131">
        <f t="shared" si="22"/>
        <v>49</v>
      </c>
      <c r="N53" s="131">
        <f t="shared" si="22"/>
        <v>912</v>
      </c>
      <c r="O53" s="131">
        <f t="shared" si="22"/>
        <v>1</v>
      </c>
      <c r="P53" s="131">
        <f t="shared" si="22"/>
        <v>0</v>
      </c>
      <c r="Q53" s="131">
        <f t="shared" si="22"/>
        <v>633</v>
      </c>
      <c r="R53" s="131">
        <f t="shared" si="22"/>
        <v>7</v>
      </c>
      <c r="S53" s="131">
        <f t="shared" si="22"/>
        <v>1</v>
      </c>
      <c r="T53" s="128">
        <f t="shared" si="16"/>
        <v>1554</v>
      </c>
      <c r="U53" s="145">
        <f t="shared" si="1"/>
        <v>0.5080818965517241</v>
      </c>
      <c r="V53" s="199"/>
      <c r="W53" s="146"/>
      <c r="X53" s="203">
        <f t="shared" si="3"/>
        <v>0.7432919503404085</v>
      </c>
      <c r="Y53" s="204"/>
      <c r="Z53" s="204">
        <f t="shared" si="19"/>
        <v>67</v>
      </c>
      <c r="AA53" s="201" t="str">
        <f t="shared" si="4"/>
        <v>Đúng</v>
      </c>
    </row>
    <row r="54" spans="1:27" s="147" customFormat="1" ht="13.5" customHeight="1">
      <c r="A54" s="148" t="s">
        <v>113</v>
      </c>
      <c r="B54" s="223" t="s">
        <v>114</v>
      </c>
      <c r="C54" s="231">
        <v>11</v>
      </c>
      <c r="D54" s="128">
        <v>11</v>
      </c>
      <c r="E54" s="132"/>
      <c r="F54" s="130">
        <v>11</v>
      </c>
      <c r="G54" s="130"/>
      <c r="H54" s="130"/>
      <c r="I54" s="131">
        <v>11</v>
      </c>
      <c r="J54" s="131">
        <v>11</v>
      </c>
      <c r="K54" s="131">
        <v>11</v>
      </c>
      <c r="L54" s="130">
        <v>11</v>
      </c>
      <c r="M54" s="130"/>
      <c r="N54" s="130"/>
      <c r="O54" s="130"/>
      <c r="P54" s="133"/>
      <c r="Q54" s="133"/>
      <c r="R54" s="133"/>
      <c r="S54" s="133"/>
      <c r="T54" s="128"/>
      <c r="U54" s="145">
        <f t="shared" si="1"/>
        <v>1</v>
      </c>
      <c r="V54" s="199" t="str">
        <f t="shared" si="5"/>
        <v>Đạt</v>
      </c>
      <c r="W54" s="146">
        <f t="shared" si="9"/>
        <v>11</v>
      </c>
      <c r="X54" s="203">
        <f t="shared" si="3"/>
        <v>1</v>
      </c>
      <c r="Y54" s="204">
        <f aca="true" t="shared" si="23" ref="Y54:Y59">RANK(K54,$K$54:$K$59)</f>
        <v>6</v>
      </c>
      <c r="Z54" s="204">
        <f t="shared" si="19"/>
        <v>55</v>
      </c>
      <c r="AA54" s="201" t="str">
        <f t="shared" si="4"/>
        <v>Đúng</v>
      </c>
    </row>
    <row r="55" spans="1:27" s="147" customFormat="1" ht="13.5" customHeight="1">
      <c r="A55" s="148" t="s">
        <v>115</v>
      </c>
      <c r="B55" s="223" t="s">
        <v>116</v>
      </c>
      <c r="C55" s="231">
        <v>225</v>
      </c>
      <c r="D55" s="128">
        <v>558</v>
      </c>
      <c r="E55" s="132">
        <v>238</v>
      </c>
      <c r="F55" s="130">
        <v>320</v>
      </c>
      <c r="G55" s="130">
        <v>1</v>
      </c>
      <c r="H55" s="130"/>
      <c r="I55" s="131">
        <v>557</v>
      </c>
      <c r="J55" s="131">
        <v>466</v>
      </c>
      <c r="K55" s="131">
        <v>228</v>
      </c>
      <c r="L55" s="130">
        <v>226</v>
      </c>
      <c r="M55" s="130">
        <v>2</v>
      </c>
      <c r="N55" s="130">
        <v>238</v>
      </c>
      <c r="O55" s="130"/>
      <c r="P55" s="133"/>
      <c r="Q55" s="133">
        <v>91</v>
      </c>
      <c r="R55" s="133"/>
      <c r="S55" s="133"/>
      <c r="T55" s="128">
        <f t="shared" si="16"/>
        <v>329</v>
      </c>
      <c r="U55" s="145">
        <f t="shared" si="1"/>
        <v>0.4892703862660944</v>
      </c>
      <c r="V55" s="199" t="str">
        <f t="shared" si="5"/>
        <v>Không đạt</v>
      </c>
      <c r="W55" s="146">
        <f t="shared" si="9"/>
        <v>228</v>
      </c>
      <c r="X55" s="203">
        <f t="shared" si="3"/>
        <v>0.8366247755834829</v>
      </c>
      <c r="Y55" s="204">
        <f t="shared" si="23"/>
        <v>1</v>
      </c>
      <c r="Z55" s="204">
        <f t="shared" si="19"/>
        <v>6</v>
      </c>
      <c r="AA55" s="201" t="str">
        <f t="shared" si="4"/>
        <v>Đúng</v>
      </c>
    </row>
    <row r="56" spans="1:27" s="147" customFormat="1" ht="13.5" customHeight="1">
      <c r="A56" s="148" t="s">
        <v>117</v>
      </c>
      <c r="B56" s="223" t="s">
        <v>118</v>
      </c>
      <c r="C56" s="231">
        <v>167</v>
      </c>
      <c r="D56" s="128">
        <v>439</v>
      </c>
      <c r="E56" s="132">
        <v>234</v>
      </c>
      <c r="F56" s="130">
        <v>205</v>
      </c>
      <c r="G56" s="130">
        <v>3</v>
      </c>
      <c r="H56" s="130"/>
      <c r="I56" s="131">
        <v>436</v>
      </c>
      <c r="J56" s="131">
        <v>334</v>
      </c>
      <c r="K56" s="131">
        <v>185</v>
      </c>
      <c r="L56" s="130">
        <v>170</v>
      </c>
      <c r="M56" s="130">
        <v>15</v>
      </c>
      <c r="N56" s="130">
        <v>148</v>
      </c>
      <c r="O56" s="130">
        <v>1</v>
      </c>
      <c r="P56" s="133"/>
      <c r="Q56" s="133">
        <v>95</v>
      </c>
      <c r="R56" s="133">
        <v>7</v>
      </c>
      <c r="S56" s="133"/>
      <c r="T56" s="128">
        <f t="shared" si="16"/>
        <v>251</v>
      </c>
      <c r="U56" s="145">
        <f t="shared" si="1"/>
        <v>0.5538922155688623</v>
      </c>
      <c r="V56" s="199" t="str">
        <f t="shared" si="5"/>
        <v>Đạt</v>
      </c>
      <c r="W56" s="146">
        <f t="shared" si="9"/>
        <v>185</v>
      </c>
      <c r="X56" s="203">
        <f t="shared" si="3"/>
        <v>0.7660550458715596</v>
      </c>
      <c r="Y56" s="204">
        <f t="shared" si="23"/>
        <v>2</v>
      </c>
      <c r="Z56" s="204">
        <f t="shared" si="19"/>
        <v>12</v>
      </c>
      <c r="AA56" s="201" t="str">
        <f t="shared" si="4"/>
        <v>Đúng</v>
      </c>
    </row>
    <row r="57" spans="1:27" s="147" customFormat="1" ht="13.5" customHeight="1">
      <c r="A57" s="148" t="s">
        <v>119</v>
      </c>
      <c r="B57" s="223" t="s">
        <v>120</v>
      </c>
      <c r="C57" s="231">
        <v>158</v>
      </c>
      <c r="D57" s="128">
        <v>499</v>
      </c>
      <c r="E57" s="132">
        <v>288</v>
      </c>
      <c r="F57" s="130">
        <v>211</v>
      </c>
      <c r="G57" s="130">
        <v>5</v>
      </c>
      <c r="H57" s="130"/>
      <c r="I57" s="131">
        <v>494</v>
      </c>
      <c r="J57" s="131">
        <v>326</v>
      </c>
      <c r="K57" s="131">
        <v>168</v>
      </c>
      <c r="L57" s="130">
        <v>157</v>
      </c>
      <c r="M57" s="130">
        <v>11</v>
      </c>
      <c r="N57" s="130">
        <v>158</v>
      </c>
      <c r="O57" s="130"/>
      <c r="P57" s="133"/>
      <c r="Q57" s="133">
        <v>168</v>
      </c>
      <c r="R57" s="133"/>
      <c r="S57" s="133"/>
      <c r="T57" s="128">
        <f t="shared" si="16"/>
        <v>326</v>
      </c>
      <c r="U57" s="145">
        <f t="shared" si="1"/>
        <v>0.5153374233128835</v>
      </c>
      <c r="V57" s="199" t="str">
        <f t="shared" si="5"/>
        <v>Không đạt</v>
      </c>
      <c r="W57" s="146">
        <f t="shared" si="9"/>
        <v>168</v>
      </c>
      <c r="X57" s="203">
        <f t="shared" si="3"/>
        <v>0.659919028340081</v>
      </c>
      <c r="Y57" s="204">
        <f t="shared" si="23"/>
        <v>5</v>
      </c>
      <c r="Z57" s="204">
        <f t="shared" si="19"/>
        <v>21</v>
      </c>
      <c r="AA57" s="201" t="str">
        <f t="shared" si="4"/>
        <v>Đúng</v>
      </c>
    </row>
    <row r="58" spans="1:27" s="147" customFormat="1" ht="13.5" customHeight="1">
      <c r="A58" s="148" t="s">
        <v>121</v>
      </c>
      <c r="B58" s="223" t="s">
        <v>124</v>
      </c>
      <c r="C58" s="231">
        <v>144</v>
      </c>
      <c r="D58" s="128">
        <v>499</v>
      </c>
      <c r="E58" s="132">
        <v>279</v>
      </c>
      <c r="F58" s="130">
        <v>220</v>
      </c>
      <c r="G58" s="130">
        <v>1</v>
      </c>
      <c r="H58" s="130"/>
      <c r="I58" s="131">
        <v>498</v>
      </c>
      <c r="J58" s="131">
        <v>368</v>
      </c>
      <c r="K58" s="131">
        <v>179</v>
      </c>
      <c r="L58" s="130">
        <v>172</v>
      </c>
      <c r="M58" s="130">
        <v>7</v>
      </c>
      <c r="N58" s="130">
        <v>189</v>
      </c>
      <c r="O58" s="130"/>
      <c r="P58" s="133"/>
      <c r="Q58" s="133">
        <v>130</v>
      </c>
      <c r="R58" s="133"/>
      <c r="S58" s="133"/>
      <c r="T58" s="128">
        <f t="shared" si="16"/>
        <v>319</v>
      </c>
      <c r="U58" s="145">
        <f t="shared" si="1"/>
        <v>0.48641304347826086</v>
      </c>
      <c r="V58" s="199" t="str">
        <f t="shared" si="5"/>
        <v>Không đạt</v>
      </c>
      <c r="W58" s="146">
        <f t="shared" si="9"/>
        <v>179</v>
      </c>
      <c r="X58" s="203">
        <f t="shared" si="3"/>
        <v>0.7389558232931727</v>
      </c>
      <c r="Y58" s="204">
        <f t="shared" si="23"/>
        <v>3</v>
      </c>
      <c r="Z58" s="204">
        <f t="shared" si="19"/>
        <v>16</v>
      </c>
      <c r="AA58" s="201" t="str">
        <f t="shared" si="4"/>
        <v>Đúng</v>
      </c>
    </row>
    <row r="59" spans="1:27" s="147" customFormat="1" ht="13.5" customHeight="1">
      <c r="A59" s="148" t="s">
        <v>123</v>
      </c>
      <c r="B59" s="223" t="s">
        <v>122</v>
      </c>
      <c r="C59" s="231">
        <v>161</v>
      </c>
      <c r="D59" s="128">
        <v>502</v>
      </c>
      <c r="E59" s="132">
        <v>277</v>
      </c>
      <c r="F59" s="130">
        <v>225</v>
      </c>
      <c r="G59" s="130">
        <v>1</v>
      </c>
      <c r="H59" s="130"/>
      <c r="I59" s="131">
        <v>501</v>
      </c>
      <c r="J59" s="131">
        <v>351</v>
      </c>
      <c r="K59" s="131">
        <v>172</v>
      </c>
      <c r="L59" s="130">
        <v>158</v>
      </c>
      <c r="M59" s="130">
        <v>14</v>
      </c>
      <c r="N59" s="130">
        <v>179</v>
      </c>
      <c r="O59" s="130"/>
      <c r="P59" s="133"/>
      <c r="Q59" s="133">
        <v>149</v>
      </c>
      <c r="R59" s="133"/>
      <c r="S59" s="133">
        <v>1</v>
      </c>
      <c r="T59" s="128">
        <f t="shared" si="16"/>
        <v>329</v>
      </c>
      <c r="U59" s="145">
        <f t="shared" si="1"/>
        <v>0.49002849002849</v>
      </c>
      <c r="V59" s="199" t="str">
        <f t="shared" si="5"/>
        <v>Không đạt</v>
      </c>
      <c r="W59" s="146">
        <f t="shared" si="9"/>
        <v>172</v>
      </c>
      <c r="X59" s="203">
        <f t="shared" si="3"/>
        <v>0.7005988023952096</v>
      </c>
      <c r="Y59" s="204">
        <f t="shared" si="23"/>
        <v>4</v>
      </c>
      <c r="Z59" s="204">
        <f t="shared" si="19"/>
        <v>19</v>
      </c>
      <c r="AA59" s="201" t="str">
        <f t="shared" si="4"/>
        <v>Đúng</v>
      </c>
    </row>
    <row r="60" spans="1:27" s="147" customFormat="1" ht="27" customHeight="1">
      <c r="A60" s="177" t="s">
        <v>29</v>
      </c>
      <c r="B60" s="212" t="s">
        <v>125</v>
      </c>
      <c r="C60" s="230">
        <f aca="true" t="shared" si="24" ref="C60:I60">SUM(C61:C67)</f>
        <v>2795</v>
      </c>
      <c r="D60" s="131">
        <f t="shared" si="24"/>
        <v>3112</v>
      </c>
      <c r="E60" s="210">
        <f t="shared" si="24"/>
        <v>1705</v>
      </c>
      <c r="F60" s="131">
        <f t="shared" si="24"/>
        <v>1407</v>
      </c>
      <c r="G60" s="131">
        <f t="shared" si="24"/>
        <v>7</v>
      </c>
      <c r="H60" s="131">
        <f t="shared" si="24"/>
        <v>0</v>
      </c>
      <c r="I60" s="131">
        <f t="shared" si="24"/>
        <v>3105</v>
      </c>
      <c r="J60" s="131">
        <f>SUM(K60,N60:P60)</f>
        <v>2184</v>
      </c>
      <c r="K60" s="131">
        <f aca="true" t="shared" si="25" ref="K60:S60">SUM(K61:K67)</f>
        <v>1069</v>
      </c>
      <c r="L60" s="131">
        <f t="shared" si="25"/>
        <v>1042</v>
      </c>
      <c r="M60" s="131">
        <f t="shared" si="25"/>
        <v>27</v>
      </c>
      <c r="N60" s="131">
        <f t="shared" si="25"/>
        <v>1114</v>
      </c>
      <c r="O60" s="131">
        <f t="shared" si="25"/>
        <v>1</v>
      </c>
      <c r="P60" s="131">
        <f t="shared" si="25"/>
        <v>0</v>
      </c>
      <c r="Q60" s="131">
        <f t="shared" si="25"/>
        <v>921</v>
      </c>
      <c r="R60" s="131">
        <f t="shared" si="25"/>
        <v>0</v>
      </c>
      <c r="S60" s="131">
        <f t="shared" si="25"/>
        <v>0</v>
      </c>
      <c r="T60" s="128">
        <f t="shared" si="16"/>
        <v>2036</v>
      </c>
      <c r="U60" s="145">
        <f t="shared" si="1"/>
        <v>0.48946886446886445</v>
      </c>
      <c r="V60" s="199"/>
      <c r="W60" s="146"/>
      <c r="X60" s="203">
        <f t="shared" si="3"/>
        <v>0.7033816425120772</v>
      </c>
      <c r="Y60" s="204"/>
      <c r="Z60" s="204">
        <f t="shared" si="19"/>
        <v>67</v>
      </c>
      <c r="AA60" s="201" t="str">
        <f t="shared" si="4"/>
        <v>Đúng</v>
      </c>
    </row>
    <row r="61" spans="1:27" s="147" customFormat="1" ht="13.5" customHeight="1">
      <c r="A61" s="148" t="s">
        <v>126</v>
      </c>
      <c r="B61" s="223" t="s">
        <v>127</v>
      </c>
      <c r="C61" s="231">
        <v>18</v>
      </c>
      <c r="D61" s="128">
        <v>19</v>
      </c>
      <c r="E61" s="132">
        <v>3</v>
      </c>
      <c r="F61" s="130">
        <v>16</v>
      </c>
      <c r="G61" s="130">
        <v>0</v>
      </c>
      <c r="H61" s="130">
        <v>0</v>
      </c>
      <c r="I61" s="131">
        <v>19</v>
      </c>
      <c r="J61" s="131">
        <v>19</v>
      </c>
      <c r="K61" s="131">
        <v>14</v>
      </c>
      <c r="L61" s="130">
        <v>14</v>
      </c>
      <c r="M61" s="130">
        <v>0</v>
      </c>
      <c r="N61" s="130">
        <v>5</v>
      </c>
      <c r="O61" s="130">
        <v>0</v>
      </c>
      <c r="P61" s="133">
        <v>0</v>
      </c>
      <c r="Q61" s="133">
        <v>0</v>
      </c>
      <c r="R61" s="133">
        <v>0</v>
      </c>
      <c r="S61" s="133">
        <v>0</v>
      </c>
      <c r="T61" s="128">
        <f t="shared" si="16"/>
        <v>5</v>
      </c>
      <c r="U61" s="145">
        <f t="shared" si="1"/>
        <v>0.7368421052631579</v>
      </c>
      <c r="V61" s="199" t="str">
        <f t="shared" si="5"/>
        <v>Đạt</v>
      </c>
      <c r="W61" s="146">
        <f t="shared" si="9"/>
        <v>14</v>
      </c>
      <c r="X61" s="203">
        <f t="shared" si="3"/>
        <v>1</v>
      </c>
      <c r="Y61" s="204">
        <f aca="true" t="shared" si="26" ref="Y61:Y67">RANK(K61,$K$61:$K$67)</f>
        <v>6</v>
      </c>
      <c r="Z61" s="204">
        <f t="shared" si="19"/>
        <v>54</v>
      </c>
      <c r="AA61" s="201" t="str">
        <f t="shared" si="4"/>
        <v>Đúng</v>
      </c>
    </row>
    <row r="62" spans="1:27" s="147" customFormat="1" ht="13.5" customHeight="1">
      <c r="A62" s="148" t="s">
        <v>128</v>
      </c>
      <c r="B62" s="223" t="s">
        <v>129</v>
      </c>
      <c r="C62" s="231">
        <v>862</v>
      </c>
      <c r="D62" s="128">
        <v>853</v>
      </c>
      <c r="E62" s="132">
        <v>463</v>
      </c>
      <c r="F62" s="130">
        <v>390</v>
      </c>
      <c r="G62" s="130">
        <v>0</v>
      </c>
      <c r="H62" s="130">
        <v>0</v>
      </c>
      <c r="I62" s="131">
        <v>853</v>
      </c>
      <c r="J62" s="131">
        <v>593</v>
      </c>
      <c r="K62" s="131">
        <v>321</v>
      </c>
      <c r="L62" s="130">
        <v>315</v>
      </c>
      <c r="M62" s="130">
        <v>6</v>
      </c>
      <c r="N62" s="130">
        <v>272</v>
      </c>
      <c r="O62" s="130">
        <v>0</v>
      </c>
      <c r="P62" s="133">
        <v>0</v>
      </c>
      <c r="Q62" s="133">
        <v>260</v>
      </c>
      <c r="R62" s="133">
        <v>0</v>
      </c>
      <c r="S62" s="133">
        <v>0</v>
      </c>
      <c r="T62" s="128">
        <f t="shared" si="16"/>
        <v>532</v>
      </c>
      <c r="U62" s="145">
        <f t="shared" si="1"/>
        <v>0.5413153456998314</v>
      </c>
      <c r="V62" s="199" t="str">
        <f t="shared" si="5"/>
        <v>Đạt</v>
      </c>
      <c r="W62" s="146">
        <f t="shared" si="9"/>
        <v>321</v>
      </c>
      <c r="X62" s="203">
        <f t="shared" si="3"/>
        <v>0.6951934349355217</v>
      </c>
      <c r="Y62" s="204">
        <f t="shared" si="26"/>
        <v>1</v>
      </c>
      <c r="Z62" s="204">
        <f t="shared" si="19"/>
        <v>1</v>
      </c>
      <c r="AA62" s="201" t="str">
        <f t="shared" si="4"/>
        <v>Đúng</v>
      </c>
    </row>
    <row r="63" spans="1:27" s="147" customFormat="1" ht="13.5" customHeight="1">
      <c r="A63" s="148" t="s">
        <v>130</v>
      </c>
      <c r="B63" s="223" t="s">
        <v>331</v>
      </c>
      <c r="C63" s="231">
        <v>138</v>
      </c>
      <c r="D63" s="128">
        <v>169</v>
      </c>
      <c r="E63" s="132">
        <v>120</v>
      </c>
      <c r="F63" s="130">
        <v>49</v>
      </c>
      <c r="G63" s="130">
        <v>0</v>
      </c>
      <c r="H63" s="130">
        <v>0</v>
      </c>
      <c r="I63" s="131">
        <v>169</v>
      </c>
      <c r="J63" s="131">
        <v>80</v>
      </c>
      <c r="K63" s="131">
        <v>4</v>
      </c>
      <c r="L63" s="130">
        <v>4</v>
      </c>
      <c r="M63" s="130">
        <v>0</v>
      </c>
      <c r="N63" s="130">
        <v>76</v>
      </c>
      <c r="O63" s="130">
        <v>0</v>
      </c>
      <c r="P63" s="133">
        <v>0</v>
      </c>
      <c r="Q63" s="133">
        <v>89</v>
      </c>
      <c r="R63" s="133">
        <v>0</v>
      </c>
      <c r="S63" s="133">
        <v>0</v>
      </c>
      <c r="T63" s="128">
        <f t="shared" si="16"/>
        <v>165</v>
      </c>
      <c r="U63" s="145">
        <f t="shared" si="1"/>
        <v>0.05</v>
      </c>
      <c r="V63" s="199" t="str">
        <f t="shared" si="5"/>
        <v>Không đạt</v>
      </c>
      <c r="W63" s="146">
        <f t="shared" si="9"/>
        <v>4</v>
      </c>
      <c r="X63" s="203">
        <f t="shared" si="3"/>
        <v>0.47337278106508873</v>
      </c>
      <c r="Y63" s="204">
        <f t="shared" si="26"/>
        <v>7</v>
      </c>
      <c r="Z63" s="204">
        <f t="shared" si="19"/>
        <v>61</v>
      </c>
      <c r="AA63" s="201" t="str">
        <f t="shared" si="4"/>
        <v>Đúng</v>
      </c>
    </row>
    <row r="64" spans="1:27" s="147" customFormat="1" ht="13.5" customHeight="1">
      <c r="A64" s="148" t="s">
        <v>132</v>
      </c>
      <c r="B64" s="223" t="s">
        <v>133</v>
      </c>
      <c r="C64" s="231">
        <v>793</v>
      </c>
      <c r="D64" s="128">
        <v>839</v>
      </c>
      <c r="E64" s="132">
        <v>438</v>
      </c>
      <c r="F64" s="130">
        <v>401</v>
      </c>
      <c r="G64" s="130">
        <v>5</v>
      </c>
      <c r="H64" s="130">
        <v>0</v>
      </c>
      <c r="I64" s="131">
        <v>834</v>
      </c>
      <c r="J64" s="131">
        <v>617</v>
      </c>
      <c r="K64" s="131">
        <v>298</v>
      </c>
      <c r="L64" s="130">
        <v>288</v>
      </c>
      <c r="M64" s="130">
        <v>10</v>
      </c>
      <c r="N64" s="130">
        <v>319</v>
      </c>
      <c r="O64" s="130">
        <v>0</v>
      </c>
      <c r="P64" s="133">
        <v>0</v>
      </c>
      <c r="Q64" s="133">
        <v>217</v>
      </c>
      <c r="R64" s="133">
        <v>0</v>
      </c>
      <c r="S64" s="133">
        <v>0</v>
      </c>
      <c r="T64" s="128">
        <f t="shared" si="16"/>
        <v>536</v>
      </c>
      <c r="U64" s="145">
        <f t="shared" si="1"/>
        <v>0.4829821717990275</v>
      </c>
      <c r="V64" s="199" t="str">
        <f t="shared" si="5"/>
        <v>Không đạt</v>
      </c>
      <c r="W64" s="146">
        <f t="shared" si="9"/>
        <v>298</v>
      </c>
      <c r="X64" s="203">
        <f t="shared" si="3"/>
        <v>0.7398081534772182</v>
      </c>
      <c r="Y64" s="204">
        <f t="shared" si="26"/>
        <v>2</v>
      </c>
      <c r="Z64" s="204">
        <f t="shared" si="19"/>
        <v>2</v>
      </c>
      <c r="AA64" s="201" t="str">
        <f t="shared" si="4"/>
        <v>Đúng</v>
      </c>
    </row>
    <row r="65" spans="1:27" s="147" customFormat="1" ht="13.5" customHeight="1">
      <c r="A65" s="148" t="s">
        <v>134</v>
      </c>
      <c r="B65" s="223" t="s">
        <v>131</v>
      </c>
      <c r="C65" s="231">
        <v>425</v>
      </c>
      <c r="D65" s="128">
        <v>545</v>
      </c>
      <c r="E65" s="132">
        <v>274</v>
      </c>
      <c r="F65" s="130">
        <v>271</v>
      </c>
      <c r="G65" s="130">
        <v>2</v>
      </c>
      <c r="H65" s="130">
        <v>0</v>
      </c>
      <c r="I65" s="131">
        <v>543</v>
      </c>
      <c r="J65" s="131">
        <v>375</v>
      </c>
      <c r="K65" s="131">
        <v>229</v>
      </c>
      <c r="L65" s="130">
        <v>223</v>
      </c>
      <c r="M65" s="130">
        <v>6</v>
      </c>
      <c r="N65" s="130">
        <v>146</v>
      </c>
      <c r="O65" s="130">
        <v>0</v>
      </c>
      <c r="P65" s="133">
        <v>0</v>
      </c>
      <c r="Q65" s="133">
        <v>168</v>
      </c>
      <c r="R65" s="133">
        <v>0</v>
      </c>
      <c r="S65" s="133">
        <v>0</v>
      </c>
      <c r="T65" s="128">
        <f>SUM(N65:S65)</f>
        <v>314</v>
      </c>
      <c r="U65" s="145">
        <f>IF(J65&lt;&gt;0,K65/J65,"")</f>
        <v>0.6106666666666667</v>
      </c>
      <c r="V65" s="199" t="str">
        <f>IF(U65&gt;=((80%/12)*$V$10),"Đạt","Không đạt")</f>
        <v>Đạt</v>
      </c>
      <c r="W65" s="146">
        <f>K65</f>
        <v>229</v>
      </c>
      <c r="X65" s="203">
        <f>J65/I65</f>
        <v>0.6906077348066298</v>
      </c>
      <c r="Y65" s="204">
        <f t="shared" si="26"/>
        <v>3</v>
      </c>
      <c r="Z65" s="204">
        <f t="shared" si="19"/>
        <v>5</v>
      </c>
      <c r="AA65" s="201" t="str">
        <f>IF(AND(D65=E65+F65,D65=G65+H65+I65,I65=SUM(L65:P65)+SUM(Q65:S65),D65=G65+H65+I65),"Đúng","Sai")</f>
        <v>Đúng</v>
      </c>
    </row>
    <row r="66" spans="1:27" s="147" customFormat="1" ht="13.5" customHeight="1">
      <c r="A66" s="148" t="s">
        <v>263</v>
      </c>
      <c r="B66" s="223" t="s">
        <v>321</v>
      </c>
      <c r="C66" s="231">
        <v>311</v>
      </c>
      <c r="D66" s="128">
        <v>373</v>
      </c>
      <c r="E66" s="132">
        <v>199</v>
      </c>
      <c r="F66" s="130">
        <v>174</v>
      </c>
      <c r="G66" s="130">
        <v>0</v>
      </c>
      <c r="H66" s="130">
        <v>0</v>
      </c>
      <c r="I66" s="131">
        <v>373</v>
      </c>
      <c r="J66" s="131">
        <v>278</v>
      </c>
      <c r="K66" s="131">
        <v>152</v>
      </c>
      <c r="L66" s="130">
        <v>148</v>
      </c>
      <c r="M66" s="130">
        <v>4</v>
      </c>
      <c r="N66" s="130">
        <v>125</v>
      </c>
      <c r="O66" s="130">
        <v>1</v>
      </c>
      <c r="P66" s="133">
        <v>0</v>
      </c>
      <c r="Q66" s="133">
        <v>95</v>
      </c>
      <c r="R66" s="133">
        <v>0</v>
      </c>
      <c r="S66" s="133">
        <v>0</v>
      </c>
      <c r="T66" s="128">
        <f>SUM(N66:S66)</f>
        <v>221</v>
      </c>
      <c r="U66" s="145">
        <f>IF(J66&lt;&gt;0,K66/J66,"")</f>
        <v>0.5467625899280576</v>
      </c>
      <c r="V66" s="199" t="str">
        <f>IF(U66&gt;=((80%/12)*$V$10),"Đạt","Không đạt")</f>
        <v>Đạt</v>
      </c>
      <c r="W66" s="146">
        <f>K66</f>
        <v>152</v>
      </c>
      <c r="X66" s="203">
        <f>J66/I66</f>
        <v>0.7453083109919572</v>
      </c>
      <c r="Y66" s="204">
        <f t="shared" si="26"/>
        <v>4</v>
      </c>
      <c r="Z66" s="204">
        <f t="shared" si="19"/>
        <v>29</v>
      </c>
      <c r="AA66" s="201" t="str">
        <f>IF(AND(D66=E66+F66,D66=G66+H66+I66,I66=SUM(L66:P66)+SUM(Q66:S66),D66=G66+H66+I66),"Đúng","Sai")</f>
        <v>Đúng</v>
      </c>
    </row>
    <row r="67" spans="1:27" s="147" customFormat="1" ht="13.5" customHeight="1">
      <c r="A67" s="148" t="s">
        <v>330</v>
      </c>
      <c r="B67" s="223" t="s">
        <v>264</v>
      </c>
      <c r="C67" s="231">
        <v>248</v>
      </c>
      <c r="D67" s="128">
        <v>314</v>
      </c>
      <c r="E67" s="132">
        <v>208</v>
      </c>
      <c r="F67" s="130">
        <v>106</v>
      </c>
      <c r="G67" s="130">
        <v>0</v>
      </c>
      <c r="H67" s="130">
        <v>0</v>
      </c>
      <c r="I67" s="131">
        <v>314</v>
      </c>
      <c r="J67" s="131">
        <v>222</v>
      </c>
      <c r="K67" s="131">
        <v>51</v>
      </c>
      <c r="L67" s="130">
        <v>50</v>
      </c>
      <c r="M67" s="130">
        <v>1</v>
      </c>
      <c r="N67" s="130">
        <v>171</v>
      </c>
      <c r="O67" s="130">
        <v>0</v>
      </c>
      <c r="P67" s="133">
        <v>0</v>
      </c>
      <c r="Q67" s="133">
        <v>92</v>
      </c>
      <c r="R67" s="133">
        <v>0</v>
      </c>
      <c r="S67" s="133">
        <v>0</v>
      </c>
      <c r="T67" s="128">
        <f>SUM(N67:S67)</f>
        <v>263</v>
      </c>
      <c r="U67" s="145">
        <f>IF(J67&lt;&gt;0,K67/J67,"")</f>
        <v>0.22972972972972974</v>
      </c>
      <c r="V67" s="199" t="str">
        <f>IF(U67&gt;=((80%/12)*$V$10),"Đạt","Không đạt")</f>
        <v>Không đạt</v>
      </c>
      <c r="W67" s="146">
        <f>K67</f>
        <v>51</v>
      </c>
      <c r="X67" s="203">
        <f>J67/I67</f>
        <v>0.7070063694267515</v>
      </c>
      <c r="Y67" s="204">
        <f t="shared" si="26"/>
        <v>5</v>
      </c>
      <c r="Z67" s="204">
        <f t="shared" si="19"/>
        <v>52</v>
      </c>
      <c r="AA67" s="201" t="str">
        <f>IF(AND(D67=E67+F67,D67=G67+H67+I67,I67=SUM(L67:P67)+SUM(Q67:S67),D67=G67+H67+I67),"Đúng","Sai")</f>
        <v>Đúng</v>
      </c>
    </row>
    <row r="68" spans="1:27" s="147" customFormat="1" ht="13.5" customHeight="1">
      <c r="A68" s="177" t="s">
        <v>30</v>
      </c>
      <c r="B68" s="212" t="s">
        <v>135</v>
      </c>
      <c r="C68" s="230">
        <f>SUM(C69:C76)</f>
        <v>2142</v>
      </c>
      <c r="D68" s="131">
        <f aca="true" t="shared" si="27" ref="D68:S68">SUM(D69:D76)</f>
        <v>2612</v>
      </c>
      <c r="E68" s="210">
        <f t="shared" si="27"/>
        <v>1281</v>
      </c>
      <c r="F68" s="131">
        <f t="shared" si="27"/>
        <v>1331</v>
      </c>
      <c r="G68" s="131">
        <f t="shared" si="27"/>
        <v>24</v>
      </c>
      <c r="H68" s="131">
        <f t="shared" si="27"/>
        <v>0</v>
      </c>
      <c r="I68" s="131">
        <f t="shared" si="27"/>
        <v>2588</v>
      </c>
      <c r="J68" s="131">
        <f>SUM(K68,N68:P68)</f>
        <v>2110</v>
      </c>
      <c r="K68" s="131">
        <f t="shared" si="27"/>
        <v>1012</v>
      </c>
      <c r="L68" s="131">
        <f t="shared" si="27"/>
        <v>985</v>
      </c>
      <c r="M68" s="131">
        <f>SUM(M69:M76)</f>
        <v>35</v>
      </c>
      <c r="N68" s="131">
        <f t="shared" si="27"/>
        <v>1098</v>
      </c>
      <c r="O68" s="131">
        <f t="shared" si="27"/>
        <v>0</v>
      </c>
      <c r="P68" s="131">
        <f t="shared" si="27"/>
        <v>0</v>
      </c>
      <c r="Q68" s="131">
        <f t="shared" si="27"/>
        <v>469</v>
      </c>
      <c r="R68" s="131">
        <f t="shared" si="27"/>
        <v>0</v>
      </c>
      <c r="S68" s="131">
        <f t="shared" si="27"/>
        <v>1</v>
      </c>
      <c r="T68" s="128">
        <f t="shared" si="16"/>
        <v>1568</v>
      </c>
      <c r="U68" s="145">
        <f t="shared" si="1"/>
        <v>0.47962085308056873</v>
      </c>
      <c r="V68" s="199"/>
      <c r="W68" s="146"/>
      <c r="X68" s="203">
        <f t="shared" si="3"/>
        <v>0.8153013910355487</v>
      </c>
      <c r="Y68" s="204"/>
      <c r="Z68" s="204">
        <f t="shared" si="19"/>
        <v>67</v>
      </c>
      <c r="AA68" s="201" t="str">
        <f t="shared" si="4"/>
        <v>Đúng</v>
      </c>
    </row>
    <row r="69" spans="1:27" s="147" customFormat="1" ht="13.5" customHeight="1">
      <c r="A69" s="148" t="s">
        <v>136</v>
      </c>
      <c r="B69" s="223" t="s">
        <v>137</v>
      </c>
      <c r="C69" s="231">
        <v>380</v>
      </c>
      <c r="D69" s="128">
        <v>508</v>
      </c>
      <c r="E69" s="132">
        <v>253</v>
      </c>
      <c r="F69" s="130">
        <v>255</v>
      </c>
      <c r="G69" s="130">
        <v>7</v>
      </c>
      <c r="H69" s="130"/>
      <c r="I69" s="131">
        <v>501</v>
      </c>
      <c r="J69" s="131">
        <v>409</v>
      </c>
      <c r="K69" s="131">
        <v>184</v>
      </c>
      <c r="L69" s="130">
        <v>181</v>
      </c>
      <c r="M69" s="130">
        <v>3</v>
      </c>
      <c r="N69" s="130">
        <v>225</v>
      </c>
      <c r="O69" s="130"/>
      <c r="P69" s="133"/>
      <c r="Q69" s="133">
        <v>92</v>
      </c>
      <c r="R69" s="133"/>
      <c r="S69" s="133"/>
      <c r="T69" s="128">
        <f t="shared" si="16"/>
        <v>317</v>
      </c>
      <c r="U69" s="145">
        <f t="shared" si="1"/>
        <v>0.44987775061124696</v>
      </c>
      <c r="V69" s="199" t="str">
        <f t="shared" si="5"/>
        <v>Không đạt</v>
      </c>
      <c r="W69" s="146">
        <f t="shared" si="9"/>
        <v>184</v>
      </c>
      <c r="X69" s="203">
        <f t="shared" si="3"/>
        <v>0.8163672654690619</v>
      </c>
      <c r="Y69" s="204">
        <f aca="true" t="shared" si="28" ref="Y69:Y76">RANK(K69,$K$69:$K$76)</f>
        <v>3</v>
      </c>
      <c r="Z69" s="204">
        <f t="shared" si="19"/>
        <v>13</v>
      </c>
      <c r="AA69" s="201" t="str">
        <f t="shared" si="4"/>
        <v>Đúng</v>
      </c>
    </row>
    <row r="70" spans="1:27" s="147" customFormat="1" ht="13.5" customHeight="1">
      <c r="A70" s="148" t="s">
        <v>138</v>
      </c>
      <c r="B70" s="223" t="s">
        <v>139</v>
      </c>
      <c r="C70" s="231">
        <v>265</v>
      </c>
      <c r="D70" s="128">
        <v>358</v>
      </c>
      <c r="E70" s="132">
        <v>181</v>
      </c>
      <c r="F70" s="130">
        <v>177</v>
      </c>
      <c r="G70" s="130">
        <v>13</v>
      </c>
      <c r="H70" s="130"/>
      <c r="I70" s="131">
        <v>345</v>
      </c>
      <c r="J70" s="131">
        <v>270</v>
      </c>
      <c r="K70" s="131">
        <v>145</v>
      </c>
      <c r="L70" s="130">
        <v>145</v>
      </c>
      <c r="M70" s="130">
        <v>8</v>
      </c>
      <c r="N70" s="130">
        <v>117</v>
      </c>
      <c r="O70" s="130"/>
      <c r="P70" s="133"/>
      <c r="Q70" s="133">
        <v>75</v>
      </c>
      <c r="R70" s="133"/>
      <c r="S70" s="133"/>
      <c r="T70" s="128">
        <f t="shared" si="16"/>
        <v>192</v>
      </c>
      <c r="U70" s="145">
        <f t="shared" si="1"/>
        <v>0.5370370370370371</v>
      </c>
      <c r="V70" s="199" t="str">
        <f t="shared" si="5"/>
        <v>Đạt</v>
      </c>
      <c r="W70" s="146">
        <f t="shared" si="9"/>
        <v>145</v>
      </c>
      <c r="X70" s="203">
        <f t="shared" si="3"/>
        <v>0.782608695652174</v>
      </c>
      <c r="Y70" s="204">
        <f t="shared" si="28"/>
        <v>5</v>
      </c>
      <c r="Z70" s="204">
        <f t="shared" si="19"/>
        <v>34</v>
      </c>
      <c r="AA70" s="201" t="str">
        <f t="shared" si="4"/>
        <v>Đúng</v>
      </c>
    </row>
    <row r="71" spans="1:27" s="147" customFormat="1" ht="13.5" customHeight="1">
      <c r="A71" s="148" t="s">
        <v>140</v>
      </c>
      <c r="B71" s="223" t="s">
        <v>141</v>
      </c>
      <c r="C71" s="231">
        <v>382</v>
      </c>
      <c r="D71" s="128">
        <v>499</v>
      </c>
      <c r="E71" s="132">
        <v>174</v>
      </c>
      <c r="F71" s="130">
        <v>325</v>
      </c>
      <c r="G71" s="130"/>
      <c r="H71" s="130"/>
      <c r="I71" s="131">
        <v>499</v>
      </c>
      <c r="J71" s="131">
        <v>465</v>
      </c>
      <c r="K71" s="131">
        <v>221</v>
      </c>
      <c r="L71" s="130">
        <v>219</v>
      </c>
      <c r="M71" s="130">
        <v>2</v>
      </c>
      <c r="N71" s="130">
        <v>244</v>
      </c>
      <c r="O71" s="130"/>
      <c r="P71" s="133"/>
      <c r="Q71" s="133">
        <v>33</v>
      </c>
      <c r="R71" s="133"/>
      <c r="S71" s="133">
        <v>1</v>
      </c>
      <c r="T71" s="128">
        <f t="shared" si="16"/>
        <v>278</v>
      </c>
      <c r="U71" s="145">
        <f t="shared" si="1"/>
        <v>0.4752688172043011</v>
      </c>
      <c r="V71" s="199" t="str">
        <f t="shared" si="5"/>
        <v>Không đạt</v>
      </c>
      <c r="W71" s="146">
        <f t="shared" si="9"/>
        <v>221</v>
      </c>
      <c r="X71" s="203">
        <f t="shared" si="3"/>
        <v>0.9318637274549099</v>
      </c>
      <c r="Y71" s="204">
        <f t="shared" si="28"/>
        <v>1</v>
      </c>
      <c r="Z71" s="204">
        <f t="shared" si="19"/>
        <v>7</v>
      </c>
      <c r="AA71" s="201" t="str">
        <f t="shared" si="4"/>
        <v>Đúng</v>
      </c>
    </row>
    <row r="72" spans="1:27" s="147" customFormat="1" ht="13.5" customHeight="1">
      <c r="A72" s="148" t="s">
        <v>142</v>
      </c>
      <c r="B72" s="223" t="s">
        <v>143</v>
      </c>
      <c r="C72" s="231">
        <v>347</v>
      </c>
      <c r="D72" s="128">
        <v>468</v>
      </c>
      <c r="E72" s="132">
        <v>265</v>
      </c>
      <c r="F72" s="130">
        <v>203</v>
      </c>
      <c r="G72" s="130">
        <v>3</v>
      </c>
      <c r="H72" s="130"/>
      <c r="I72" s="131">
        <v>465</v>
      </c>
      <c r="J72" s="131">
        <v>356</v>
      </c>
      <c r="K72" s="131">
        <v>192</v>
      </c>
      <c r="L72" s="130">
        <v>182</v>
      </c>
      <c r="M72" s="130">
        <v>10</v>
      </c>
      <c r="N72" s="130">
        <v>164</v>
      </c>
      <c r="O72" s="130"/>
      <c r="P72" s="133"/>
      <c r="Q72" s="133">
        <v>109</v>
      </c>
      <c r="R72" s="133"/>
      <c r="S72" s="133"/>
      <c r="T72" s="128">
        <f t="shared" si="16"/>
        <v>273</v>
      </c>
      <c r="U72" s="145">
        <f t="shared" si="1"/>
        <v>0.5393258426966292</v>
      </c>
      <c r="V72" s="199" t="str">
        <f t="shared" si="5"/>
        <v>Đạt</v>
      </c>
      <c r="W72" s="146">
        <f t="shared" si="9"/>
        <v>192</v>
      </c>
      <c r="X72" s="203">
        <f t="shared" si="3"/>
        <v>0.7655913978494624</v>
      </c>
      <c r="Y72" s="204">
        <f t="shared" si="28"/>
        <v>2</v>
      </c>
      <c r="Z72" s="204">
        <f t="shared" si="19"/>
        <v>11</v>
      </c>
      <c r="AA72" s="201" t="str">
        <f t="shared" si="4"/>
        <v>Đúng</v>
      </c>
    </row>
    <row r="73" spans="1:27" s="147" customFormat="1" ht="13.5" customHeight="1">
      <c r="A73" s="148" t="s">
        <v>144</v>
      </c>
      <c r="B73" s="223" t="s">
        <v>145</v>
      </c>
      <c r="C73" s="231">
        <v>10</v>
      </c>
      <c r="D73" s="128">
        <v>10</v>
      </c>
      <c r="E73" s="132">
        <v>1</v>
      </c>
      <c r="F73" s="130">
        <v>9</v>
      </c>
      <c r="G73" s="130"/>
      <c r="H73" s="130"/>
      <c r="I73" s="131">
        <v>10</v>
      </c>
      <c r="J73" s="131">
        <v>9</v>
      </c>
      <c r="K73" s="131">
        <v>9</v>
      </c>
      <c r="L73" s="130">
        <v>9</v>
      </c>
      <c r="M73" s="130"/>
      <c r="N73" s="130"/>
      <c r="O73" s="130"/>
      <c r="P73" s="133"/>
      <c r="Q73" s="133">
        <v>1</v>
      </c>
      <c r="R73" s="133"/>
      <c r="S73" s="133"/>
      <c r="T73" s="128">
        <f t="shared" si="16"/>
        <v>1</v>
      </c>
      <c r="U73" s="145">
        <f t="shared" si="1"/>
        <v>1</v>
      </c>
      <c r="V73" s="199" t="str">
        <f t="shared" si="5"/>
        <v>Đạt</v>
      </c>
      <c r="W73" s="146">
        <f t="shared" si="9"/>
        <v>9</v>
      </c>
      <c r="X73" s="203">
        <f t="shared" si="3"/>
        <v>0.9</v>
      </c>
      <c r="Y73" s="204">
        <f t="shared" si="28"/>
        <v>7</v>
      </c>
      <c r="Z73" s="204">
        <f t="shared" si="19"/>
        <v>57</v>
      </c>
      <c r="AA73" s="201" t="str">
        <f t="shared" si="4"/>
        <v>Đúng</v>
      </c>
    </row>
    <row r="74" spans="1:27" s="147" customFormat="1" ht="13.5" customHeight="1">
      <c r="A74" s="148" t="s">
        <v>146</v>
      </c>
      <c r="B74" s="223" t="s">
        <v>147</v>
      </c>
      <c r="C74" s="231">
        <v>396</v>
      </c>
      <c r="D74" s="128">
        <v>382</v>
      </c>
      <c r="E74" s="132">
        <v>169</v>
      </c>
      <c r="F74" s="130">
        <v>213</v>
      </c>
      <c r="G74" s="130"/>
      <c r="H74" s="130"/>
      <c r="I74" s="131">
        <v>382</v>
      </c>
      <c r="J74" s="131">
        <v>312</v>
      </c>
      <c r="K74" s="131">
        <v>166</v>
      </c>
      <c r="L74" s="130">
        <v>159</v>
      </c>
      <c r="M74" s="130">
        <v>7</v>
      </c>
      <c r="N74" s="130">
        <v>146</v>
      </c>
      <c r="O74" s="130"/>
      <c r="P74" s="133"/>
      <c r="Q74" s="133">
        <v>70</v>
      </c>
      <c r="R74" s="133"/>
      <c r="S74" s="133"/>
      <c r="T74" s="128">
        <f t="shared" si="16"/>
        <v>216</v>
      </c>
      <c r="U74" s="145">
        <f t="shared" si="1"/>
        <v>0.532051282051282</v>
      </c>
      <c r="V74" s="199" t="str">
        <f t="shared" si="5"/>
        <v>Không đạt</v>
      </c>
      <c r="W74" s="146">
        <f t="shared" si="9"/>
        <v>166</v>
      </c>
      <c r="X74" s="203">
        <f t="shared" si="3"/>
        <v>0.8167539267015707</v>
      </c>
      <c r="Y74" s="204">
        <f t="shared" si="28"/>
        <v>4</v>
      </c>
      <c r="Z74" s="204">
        <f t="shared" si="19"/>
        <v>23</v>
      </c>
      <c r="AA74" s="201" t="str">
        <f t="shared" si="4"/>
        <v>Đúng</v>
      </c>
    </row>
    <row r="75" spans="1:27" s="147" customFormat="1" ht="13.5" customHeight="1">
      <c r="A75" s="148" t="s">
        <v>148</v>
      </c>
      <c r="B75" s="223" t="s">
        <v>276</v>
      </c>
      <c r="C75" s="231">
        <v>358</v>
      </c>
      <c r="D75" s="128">
        <v>383</v>
      </c>
      <c r="E75" s="132">
        <v>238</v>
      </c>
      <c r="F75" s="130">
        <v>145</v>
      </c>
      <c r="G75" s="130">
        <v>1</v>
      </c>
      <c r="H75" s="130"/>
      <c r="I75" s="131">
        <v>382</v>
      </c>
      <c r="J75" s="131">
        <v>293</v>
      </c>
      <c r="K75" s="131">
        <v>91</v>
      </c>
      <c r="L75" s="130">
        <v>86</v>
      </c>
      <c r="M75" s="130">
        <v>5</v>
      </c>
      <c r="N75" s="130">
        <v>202</v>
      </c>
      <c r="O75" s="130"/>
      <c r="P75" s="133"/>
      <c r="Q75" s="133">
        <v>89</v>
      </c>
      <c r="R75" s="133"/>
      <c r="S75" s="133"/>
      <c r="T75" s="128">
        <f>SUM(N75:S75)</f>
        <v>291</v>
      </c>
      <c r="U75" s="145">
        <f>IF(J75&lt;&gt;0,K75/J75,"")</f>
        <v>0.310580204778157</v>
      </c>
      <c r="V75" s="199" t="str">
        <f>IF(U75&gt;=((80%/12)*$V$10),"Đạt","Không đạt")</f>
        <v>Không đạt</v>
      </c>
      <c r="W75" s="146">
        <f>K75</f>
        <v>91</v>
      </c>
      <c r="X75" s="203">
        <f>J75/I75</f>
        <v>0.7670157068062827</v>
      </c>
      <c r="Y75" s="204">
        <f t="shared" si="28"/>
        <v>6</v>
      </c>
      <c r="Z75" s="204">
        <f t="shared" si="19"/>
        <v>45</v>
      </c>
      <c r="AA75" s="201" t="str">
        <f>IF(AND(D75=E75+F75,D75=G75+H75+I75,I75=SUM(L75:P75)+SUM(Q75:S75),D75=G75+H75+I75),"Đúng","Sai")</f>
        <v>Đúng</v>
      </c>
    </row>
    <row r="76" spans="1:27" s="147" customFormat="1" ht="13.5" customHeight="1">
      <c r="A76" s="148" t="s">
        <v>275</v>
      </c>
      <c r="B76" s="223" t="s">
        <v>149</v>
      </c>
      <c r="C76" s="231">
        <v>4</v>
      </c>
      <c r="D76" s="128">
        <v>4</v>
      </c>
      <c r="E76" s="132">
        <v>0</v>
      </c>
      <c r="F76" s="130">
        <v>4</v>
      </c>
      <c r="G76" s="130"/>
      <c r="H76" s="130"/>
      <c r="I76" s="131">
        <v>4</v>
      </c>
      <c r="J76" s="131">
        <v>4</v>
      </c>
      <c r="K76" s="131">
        <v>4</v>
      </c>
      <c r="L76" s="130">
        <v>4</v>
      </c>
      <c r="M76" s="130">
        <v>0</v>
      </c>
      <c r="N76" s="130">
        <v>0</v>
      </c>
      <c r="O76" s="130"/>
      <c r="P76" s="133"/>
      <c r="Q76" s="133">
        <v>0</v>
      </c>
      <c r="R76" s="133"/>
      <c r="S76" s="133"/>
      <c r="T76" s="128">
        <f t="shared" si="16"/>
        <v>0</v>
      </c>
      <c r="U76" s="145">
        <f t="shared" si="1"/>
        <v>1</v>
      </c>
      <c r="V76" s="199" t="str">
        <f t="shared" si="5"/>
        <v>Đạt</v>
      </c>
      <c r="W76" s="146">
        <f t="shared" si="9"/>
        <v>4</v>
      </c>
      <c r="X76" s="203">
        <f t="shared" si="3"/>
        <v>1</v>
      </c>
      <c r="Y76" s="204">
        <f t="shared" si="28"/>
        <v>8</v>
      </c>
      <c r="Z76" s="204">
        <f aca="true" t="shared" si="29" ref="Z76:Z89">RANK(W76,$W$12:$W$89)</f>
        <v>61</v>
      </c>
      <c r="AA76" s="201" t="str">
        <f t="shared" si="4"/>
        <v>Đúng</v>
      </c>
    </row>
    <row r="77" spans="1:27" s="147" customFormat="1" ht="33" customHeight="1">
      <c r="A77" s="177" t="s">
        <v>31</v>
      </c>
      <c r="B77" s="212" t="s">
        <v>150</v>
      </c>
      <c r="C77" s="230">
        <f>SUM(C78:C84)</f>
        <v>721</v>
      </c>
      <c r="D77" s="131">
        <f aca="true" t="shared" si="30" ref="D77:S77">SUM(D78:D84)</f>
        <v>2611</v>
      </c>
      <c r="E77" s="210">
        <f t="shared" si="30"/>
        <v>1450</v>
      </c>
      <c r="F77" s="131">
        <f t="shared" si="30"/>
        <v>1161</v>
      </c>
      <c r="G77" s="131">
        <f t="shared" si="30"/>
        <v>14</v>
      </c>
      <c r="H77" s="131">
        <f t="shared" si="30"/>
        <v>0</v>
      </c>
      <c r="I77" s="131">
        <f t="shared" si="30"/>
        <v>2597</v>
      </c>
      <c r="J77" s="131">
        <f>SUM(K77,N77:P77)</f>
        <v>1850</v>
      </c>
      <c r="K77" s="131">
        <f t="shared" si="30"/>
        <v>981</v>
      </c>
      <c r="L77" s="131">
        <f t="shared" si="30"/>
        <v>950</v>
      </c>
      <c r="M77" s="131">
        <f t="shared" si="30"/>
        <v>31</v>
      </c>
      <c r="N77" s="131">
        <f t="shared" si="30"/>
        <v>869</v>
      </c>
      <c r="O77" s="131">
        <f t="shared" si="30"/>
        <v>0</v>
      </c>
      <c r="P77" s="131">
        <f t="shared" si="30"/>
        <v>0</v>
      </c>
      <c r="Q77" s="131">
        <f t="shared" si="30"/>
        <v>745</v>
      </c>
      <c r="R77" s="131">
        <f t="shared" si="30"/>
        <v>2</v>
      </c>
      <c r="S77" s="131">
        <f t="shared" si="30"/>
        <v>0</v>
      </c>
      <c r="T77" s="128">
        <f t="shared" si="16"/>
        <v>1616</v>
      </c>
      <c r="U77" s="145">
        <f aca="true" t="shared" si="31" ref="U77:U84">IF(J77&lt;&gt;0,K77/J77,"")</f>
        <v>0.5302702702702703</v>
      </c>
      <c r="V77" s="199"/>
      <c r="W77" s="146"/>
      <c r="X77" s="203">
        <f t="shared" si="3"/>
        <v>0.712360415864459</v>
      </c>
      <c r="Y77" s="204"/>
      <c r="Z77" s="204">
        <f t="shared" si="29"/>
        <v>67</v>
      </c>
      <c r="AA77" s="201" t="str">
        <f t="shared" si="4"/>
        <v>Đúng</v>
      </c>
    </row>
    <row r="78" spans="1:27" s="147" customFormat="1" ht="13.5" customHeight="1">
      <c r="A78" s="148" t="s">
        <v>151</v>
      </c>
      <c r="B78" s="223" t="s">
        <v>152</v>
      </c>
      <c r="C78" s="231">
        <v>6</v>
      </c>
      <c r="D78" s="128">
        <v>6</v>
      </c>
      <c r="E78" s="132"/>
      <c r="F78" s="130">
        <v>6</v>
      </c>
      <c r="G78" s="130">
        <v>0</v>
      </c>
      <c r="H78" s="130"/>
      <c r="I78" s="131">
        <v>6</v>
      </c>
      <c r="J78" s="131">
        <v>6</v>
      </c>
      <c r="K78" s="131">
        <v>6</v>
      </c>
      <c r="L78" s="130">
        <v>6</v>
      </c>
      <c r="M78" s="130">
        <v>0</v>
      </c>
      <c r="N78" s="130"/>
      <c r="O78" s="130"/>
      <c r="P78" s="133"/>
      <c r="Q78" s="133"/>
      <c r="R78" s="133"/>
      <c r="S78" s="133"/>
      <c r="T78" s="128">
        <f t="shared" si="16"/>
        <v>0</v>
      </c>
      <c r="U78" s="145">
        <f t="shared" si="31"/>
        <v>1</v>
      </c>
      <c r="V78" s="199" t="str">
        <f t="shared" si="5"/>
        <v>Đạt</v>
      </c>
      <c r="W78" s="146">
        <f t="shared" si="9"/>
        <v>6</v>
      </c>
      <c r="X78" s="203">
        <f aca="true" t="shared" si="32" ref="X78:X89">J78/I78</f>
        <v>1</v>
      </c>
      <c r="Y78" s="204">
        <f>RANK(K78,$K$78:$K$84)</f>
        <v>7</v>
      </c>
      <c r="Z78" s="204">
        <f t="shared" si="29"/>
        <v>58</v>
      </c>
      <c r="AA78" s="201" t="str">
        <f aca="true" t="shared" si="33" ref="AA78:AA89">IF(AND(D78=E78+F78,D78=G78+H78+I78,I78=SUM(L78:P78)+SUM(Q78:S78),D78=G78+H78+I78),"Đúng","Sai")</f>
        <v>Đúng</v>
      </c>
    </row>
    <row r="79" spans="1:27" s="147" customFormat="1" ht="13.5" customHeight="1">
      <c r="A79" s="148" t="s">
        <v>153</v>
      </c>
      <c r="B79" s="223" t="s">
        <v>154</v>
      </c>
      <c r="C79" s="231">
        <v>92</v>
      </c>
      <c r="D79" s="128">
        <v>233</v>
      </c>
      <c r="E79" s="132">
        <v>72</v>
      </c>
      <c r="F79" s="130">
        <v>161</v>
      </c>
      <c r="G79" s="130">
        <v>4</v>
      </c>
      <c r="H79" s="130"/>
      <c r="I79" s="131">
        <v>229</v>
      </c>
      <c r="J79" s="131">
        <v>197</v>
      </c>
      <c r="K79" s="131">
        <v>107</v>
      </c>
      <c r="L79" s="130">
        <v>107</v>
      </c>
      <c r="M79" s="130">
        <v>0</v>
      </c>
      <c r="N79" s="130">
        <v>90</v>
      </c>
      <c r="O79" s="130"/>
      <c r="P79" s="133"/>
      <c r="Q79" s="133">
        <v>32</v>
      </c>
      <c r="R79" s="133"/>
      <c r="S79" s="133"/>
      <c r="T79" s="128">
        <f t="shared" si="16"/>
        <v>122</v>
      </c>
      <c r="U79" s="145">
        <f t="shared" si="31"/>
        <v>0.5431472081218274</v>
      </c>
      <c r="V79" s="199" t="str">
        <f aca="true" t="shared" si="34" ref="V79:V89">IF(U79&gt;=((80%/12)*$V$10),"Đạt","Không đạt")</f>
        <v>Đạt</v>
      </c>
      <c r="W79" s="146">
        <f t="shared" si="9"/>
        <v>107</v>
      </c>
      <c r="X79" s="203">
        <f t="shared" si="32"/>
        <v>0.8602620087336245</v>
      </c>
      <c r="Y79" s="204">
        <f aca="true" t="shared" si="35" ref="Y79:Y84">RANK(K79,$K$78:$K$84)</f>
        <v>6</v>
      </c>
      <c r="Z79" s="204">
        <f t="shared" si="29"/>
        <v>42</v>
      </c>
      <c r="AA79" s="201" t="str">
        <f t="shared" si="33"/>
        <v>Đúng</v>
      </c>
    </row>
    <row r="80" spans="1:27" s="147" customFormat="1" ht="13.5" customHeight="1">
      <c r="A80" s="148" t="s">
        <v>155</v>
      </c>
      <c r="B80" s="223" t="s">
        <v>160</v>
      </c>
      <c r="C80" s="231">
        <v>120</v>
      </c>
      <c r="D80" s="128">
        <v>439</v>
      </c>
      <c r="E80" s="132">
        <v>253</v>
      </c>
      <c r="F80" s="130">
        <v>186</v>
      </c>
      <c r="G80" s="130">
        <v>5</v>
      </c>
      <c r="H80" s="130"/>
      <c r="I80" s="131">
        <v>434</v>
      </c>
      <c r="J80" s="131">
        <v>317</v>
      </c>
      <c r="K80" s="131">
        <v>166</v>
      </c>
      <c r="L80" s="130">
        <v>157</v>
      </c>
      <c r="M80" s="130">
        <v>9</v>
      </c>
      <c r="N80" s="130">
        <v>151</v>
      </c>
      <c r="O80" s="130"/>
      <c r="P80" s="133"/>
      <c r="Q80" s="133">
        <v>117</v>
      </c>
      <c r="R80" s="133"/>
      <c r="S80" s="133"/>
      <c r="T80" s="128">
        <f t="shared" si="16"/>
        <v>268</v>
      </c>
      <c r="U80" s="145">
        <f t="shared" si="31"/>
        <v>0.5236593059936908</v>
      </c>
      <c r="V80" s="199" t="str">
        <f t="shared" si="34"/>
        <v>Không đạt</v>
      </c>
      <c r="W80" s="146">
        <f aca="true" t="shared" si="36" ref="W80:W90">K80</f>
        <v>166</v>
      </c>
      <c r="X80" s="203">
        <f t="shared" si="32"/>
        <v>0.7304147465437788</v>
      </c>
      <c r="Y80" s="204">
        <f t="shared" si="35"/>
        <v>4</v>
      </c>
      <c r="Z80" s="204">
        <f t="shared" si="29"/>
        <v>23</v>
      </c>
      <c r="AA80" s="201" t="str">
        <f t="shared" si="33"/>
        <v>Đúng</v>
      </c>
    </row>
    <row r="81" spans="1:27" s="147" customFormat="1" ht="13.5" customHeight="1">
      <c r="A81" s="148" t="s">
        <v>157</v>
      </c>
      <c r="B81" s="223" t="s">
        <v>156</v>
      </c>
      <c r="C81" s="231">
        <v>141</v>
      </c>
      <c r="D81" s="128">
        <v>528</v>
      </c>
      <c r="E81" s="132">
        <v>304</v>
      </c>
      <c r="F81" s="130">
        <v>224</v>
      </c>
      <c r="G81" s="130">
        <v>1</v>
      </c>
      <c r="H81" s="130"/>
      <c r="I81" s="131">
        <v>527</v>
      </c>
      <c r="J81" s="131">
        <v>379</v>
      </c>
      <c r="K81" s="131">
        <v>182</v>
      </c>
      <c r="L81" s="130">
        <v>180</v>
      </c>
      <c r="M81" s="130">
        <v>2</v>
      </c>
      <c r="N81" s="130">
        <v>197</v>
      </c>
      <c r="O81" s="130"/>
      <c r="P81" s="133"/>
      <c r="Q81" s="133">
        <v>148</v>
      </c>
      <c r="R81" s="133"/>
      <c r="S81" s="133"/>
      <c r="T81" s="128">
        <f t="shared" si="16"/>
        <v>345</v>
      </c>
      <c r="U81" s="145">
        <f t="shared" si="31"/>
        <v>0.48021108179419525</v>
      </c>
      <c r="V81" s="199" t="str">
        <f t="shared" si="34"/>
        <v>Không đạt</v>
      </c>
      <c r="W81" s="146">
        <f t="shared" si="36"/>
        <v>182</v>
      </c>
      <c r="X81" s="203">
        <f t="shared" si="32"/>
        <v>0.7191650853889943</v>
      </c>
      <c r="Y81" s="204">
        <f t="shared" si="35"/>
        <v>1</v>
      </c>
      <c r="Z81" s="204">
        <f t="shared" si="29"/>
        <v>14</v>
      </c>
      <c r="AA81" s="201" t="str">
        <f t="shared" si="33"/>
        <v>Đúng</v>
      </c>
    </row>
    <row r="82" spans="1:27" s="147" customFormat="1" ht="13.5" customHeight="1">
      <c r="A82" s="148" t="s">
        <v>159</v>
      </c>
      <c r="B82" s="223" t="s">
        <v>158</v>
      </c>
      <c r="C82" s="231">
        <v>143</v>
      </c>
      <c r="D82" s="128">
        <v>549</v>
      </c>
      <c r="E82" s="132">
        <v>345</v>
      </c>
      <c r="F82" s="130">
        <v>204</v>
      </c>
      <c r="G82" s="130">
        <v>0</v>
      </c>
      <c r="H82" s="130"/>
      <c r="I82" s="131">
        <v>549</v>
      </c>
      <c r="J82" s="131">
        <v>367</v>
      </c>
      <c r="K82" s="131">
        <v>177</v>
      </c>
      <c r="L82" s="130">
        <v>177</v>
      </c>
      <c r="M82" s="130">
        <v>0</v>
      </c>
      <c r="N82" s="130">
        <v>190</v>
      </c>
      <c r="O82" s="130"/>
      <c r="P82" s="133"/>
      <c r="Q82" s="133">
        <v>182</v>
      </c>
      <c r="R82" s="133"/>
      <c r="S82" s="133"/>
      <c r="T82" s="128">
        <f t="shared" si="16"/>
        <v>372</v>
      </c>
      <c r="U82" s="145">
        <f t="shared" si="31"/>
        <v>0.4822888283378747</v>
      </c>
      <c r="V82" s="199" t="str">
        <f t="shared" si="34"/>
        <v>Không đạt</v>
      </c>
      <c r="W82" s="146">
        <f t="shared" si="36"/>
        <v>177</v>
      </c>
      <c r="X82" s="203">
        <f t="shared" si="32"/>
        <v>0.668488160291439</v>
      </c>
      <c r="Y82" s="204">
        <f t="shared" si="35"/>
        <v>3</v>
      </c>
      <c r="Z82" s="204">
        <f t="shared" si="29"/>
        <v>18</v>
      </c>
      <c r="AA82" s="201" t="str">
        <f t="shared" si="33"/>
        <v>Đúng</v>
      </c>
    </row>
    <row r="83" spans="1:27" s="147" customFormat="1" ht="13.5" customHeight="1">
      <c r="A83" s="148" t="s">
        <v>161</v>
      </c>
      <c r="B83" s="223" t="s">
        <v>162</v>
      </c>
      <c r="C83" s="231">
        <v>114</v>
      </c>
      <c r="D83" s="128">
        <v>462</v>
      </c>
      <c r="E83" s="132">
        <v>271</v>
      </c>
      <c r="F83" s="130">
        <v>191</v>
      </c>
      <c r="G83" s="130">
        <v>4</v>
      </c>
      <c r="H83" s="130"/>
      <c r="I83" s="131">
        <v>458</v>
      </c>
      <c r="J83" s="131">
        <v>280</v>
      </c>
      <c r="K83" s="131">
        <v>180</v>
      </c>
      <c r="L83" s="130">
        <v>162</v>
      </c>
      <c r="M83" s="130">
        <v>18</v>
      </c>
      <c r="N83" s="130">
        <v>100</v>
      </c>
      <c r="O83" s="130"/>
      <c r="P83" s="133"/>
      <c r="Q83" s="133">
        <v>176</v>
      </c>
      <c r="R83" s="133">
        <v>2</v>
      </c>
      <c r="S83" s="133"/>
      <c r="T83" s="128">
        <f t="shared" si="16"/>
        <v>278</v>
      </c>
      <c r="U83" s="145">
        <f t="shared" si="31"/>
        <v>0.6428571428571429</v>
      </c>
      <c r="V83" s="199" t="str">
        <f t="shared" si="34"/>
        <v>Đạt</v>
      </c>
      <c r="W83" s="146">
        <f t="shared" si="36"/>
        <v>180</v>
      </c>
      <c r="X83" s="203">
        <f t="shared" si="32"/>
        <v>0.611353711790393</v>
      </c>
      <c r="Y83" s="204">
        <f t="shared" si="35"/>
        <v>2</v>
      </c>
      <c r="Z83" s="204">
        <f t="shared" si="29"/>
        <v>15</v>
      </c>
      <c r="AA83" s="201" t="str">
        <f t="shared" si="33"/>
        <v>Đúng</v>
      </c>
    </row>
    <row r="84" spans="1:27" s="147" customFormat="1" ht="13.5" customHeight="1">
      <c r="A84" s="148" t="s">
        <v>163</v>
      </c>
      <c r="B84" s="223" t="s">
        <v>164</v>
      </c>
      <c r="C84" s="231">
        <v>105</v>
      </c>
      <c r="D84" s="128">
        <v>394</v>
      </c>
      <c r="E84" s="132">
        <v>205</v>
      </c>
      <c r="F84" s="130">
        <v>189</v>
      </c>
      <c r="G84" s="130">
        <v>0</v>
      </c>
      <c r="H84" s="130"/>
      <c r="I84" s="131">
        <v>394</v>
      </c>
      <c r="J84" s="131">
        <v>304</v>
      </c>
      <c r="K84" s="131">
        <v>163</v>
      </c>
      <c r="L84" s="130">
        <v>161</v>
      </c>
      <c r="M84" s="130">
        <v>2</v>
      </c>
      <c r="N84" s="130">
        <v>141</v>
      </c>
      <c r="O84" s="130"/>
      <c r="P84" s="133"/>
      <c r="Q84" s="133">
        <v>90</v>
      </c>
      <c r="R84" s="133">
        <v>0</v>
      </c>
      <c r="S84" s="133"/>
      <c r="T84" s="128">
        <f t="shared" si="16"/>
        <v>231</v>
      </c>
      <c r="U84" s="145">
        <f t="shared" si="31"/>
        <v>0.5361842105263158</v>
      </c>
      <c r="V84" s="199" t="str">
        <f t="shared" si="34"/>
        <v>Đạt</v>
      </c>
      <c r="W84" s="146">
        <f t="shared" si="36"/>
        <v>163</v>
      </c>
      <c r="X84" s="203">
        <f t="shared" si="32"/>
        <v>0.7715736040609137</v>
      </c>
      <c r="Y84" s="204">
        <f t="shared" si="35"/>
        <v>5</v>
      </c>
      <c r="Z84" s="204">
        <f t="shared" si="29"/>
        <v>26</v>
      </c>
      <c r="AA84" s="201" t="str">
        <f t="shared" si="33"/>
        <v>Đúng</v>
      </c>
    </row>
    <row r="85" spans="1:27" s="147" customFormat="1" ht="13.5" customHeight="1">
      <c r="A85" s="177" t="s">
        <v>25</v>
      </c>
      <c r="B85" s="212" t="s">
        <v>165</v>
      </c>
      <c r="C85" s="230">
        <f aca="true" t="shared" si="37" ref="C85:I85">SUM(C86:C89)</f>
        <v>452</v>
      </c>
      <c r="D85" s="131">
        <f t="shared" si="37"/>
        <v>1126</v>
      </c>
      <c r="E85" s="210">
        <f t="shared" si="37"/>
        <v>613</v>
      </c>
      <c r="F85" s="131">
        <f t="shared" si="37"/>
        <v>513</v>
      </c>
      <c r="G85" s="131">
        <f t="shared" si="37"/>
        <v>16</v>
      </c>
      <c r="H85" s="131">
        <f t="shared" si="37"/>
        <v>0</v>
      </c>
      <c r="I85" s="131">
        <f t="shared" si="37"/>
        <v>1110</v>
      </c>
      <c r="J85" s="131">
        <f>SUM(K85,N85:P85)</f>
        <v>850</v>
      </c>
      <c r="K85" s="131">
        <f aca="true" t="shared" si="38" ref="K85:S85">SUM(K86:K89)</f>
        <v>389</v>
      </c>
      <c r="L85" s="131">
        <f t="shared" si="38"/>
        <v>386</v>
      </c>
      <c r="M85" s="131">
        <f t="shared" si="38"/>
        <v>3</v>
      </c>
      <c r="N85" s="131">
        <f t="shared" si="38"/>
        <v>457</v>
      </c>
      <c r="O85" s="131">
        <f t="shared" si="38"/>
        <v>0</v>
      </c>
      <c r="P85" s="131">
        <f t="shared" si="38"/>
        <v>4</v>
      </c>
      <c r="Q85" s="131">
        <f t="shared" si="38"/>
        <v>260</v>
      </c>
      <c r="R85" s="131">
        <f t="shared" si="38"/>
        <v>0</v>
      </c>
      <c r="S85" s="131">
        <f t="shared" si="38"/>
        <v>0</v>
      </c>
      <c r="T85" s="128">
        <f t="shared" si="16"/>
        <v>721</v>
      </c>
      <c r="U85" s="145">
        <f>IF(J85&lt;&gt;0,K85/J85,"")</f>
        <v>0.4576470588235294</v>
      </c>
      <c r="V85" s="199"/>
      <c r="W85" s="146"/>
      <c r="X85" s="203">
        <f t="shared" si="32"/>
        <v>0.7657657657657657</v>
      </c>
      <c r="Y85" s="204"/>
      <c r="Z85" s="204">
        <f t="shared" si="29"/>
        <v>67</v>
      </c>
      <c r="AA85" s="201" t="str">
        <f t="shared" si="33"/>
        <v>Đúng</v>
      </c>
    </row>
    <row r="86" spans="1:27" s="147" customFormat="1" ht="13.5" customHeight="1">
      <c r="A86" s="148" t="s">
        <v>74</v>
      </c>
      <c r="B86" s="223" t="s">
        <v>166</v>
      </c>
      <c r="C86" s="231">
        <v>161</v>
      </c>
      <c r="D86" s="128">
        <v>401</v>
      </c>
      <c r="E86" s="132">
        <v>213</v>
      </c>
      <c r="F86" s="130">
        <v>188</v>
      </c>
      <c r="G86" s="130">
        <v>9</v>
      </c>
      <c r="H86" s="130"/>
      <c r="I86" s="131">
        <v>392</v>
      </c>
      <c r="J86" s="131">
        <v>301</v>
      </c>
      <c r="K86" s="131">
        <v>152</v>
      </c>
      <c r="L86" s="130">
        <v>151</v>
      </c>
      <c r="M86" s="130">
        <v>1</v>
      </c>
      <c r="N86" s="130">
        <v>148</v>
      </c>
      <c r="O86" s="130"/>
      <c r="P86" s="133">
        <v>1</v>
      </c>
      <c r="Q86" s="133">
        <v>91</v>
      </c>
      <c r="R86" s="133"/>
      <c r="S86" s="133"/>
      <c r="T86" s="128">
        <f t="shared" si="16"/>
        <v>240</v>
      </c>
      <c r="U86" s="145">
        <f>IF(J86&lt;&gt;0,K86/J86,"")</f>
        <v>0.5049833887043189</v>
      </c>
      <c r="V86" s="199" t="str">
        <f t="shared" si="34"/>
        <v>Không đạt</v>
      </c>
      <c r="W86" s="146">
        <f t="shared" si="36"/>
        <v>152</v>
      </c>
      <c r="X86" s="203">
        <f t="shared" si="32"/>
        <v>0.7678571428571429</v>
      </c>
      <c r="Y86" s="204">
        <f>RANK(K86,$K$86:$K$89)</f>
        <v>1</v>
      </c>
      <c r="Z86" s="204">
        <f t="shared" si="29"/>
        <v>29</v>
      </c>
      <c r="AA86" s="201" t="str">
        <f t="shared" si="33"/>
        <v>Đúng</v>
      </c>
    </row>
    <row r="87" spans="1:27" s="147" customFormat="1" ht="13.5" customHeight="1">
      <c r="A87" s="148" t="s">
        <v>76</v>
      </c>
      <c r="B87" s="223" t="s">
        <v>167</v>
      </c>
      <c r="C87" s="231">
        <v>151</v>
      </c>
      <c r="D87" s="128">
        <v>411</v>
      </c>
      <c r="E87" s="132">
        <v>235</v>
      </c>
      <c r="F87" s="130">
        <v>176</v>
      </c>
      <c r="G87" s="130">
        <v>4</v>
      </c>
      <c r="H87" s="130"/>
      <c r="I87" s="131">
        <v>407</v>
      </c>
      <c r="J87" s="131">
        <v>3158</v>
      </c>
      <c r="K87" s="131">
        <v>119</v>
      </c>
      <c r="L87" s="130">
        <v>118</v>
      </c>
      <c r="M87" s="130">
        <v>1</v>
      </c>
      <c r="N87" s="130">
        <v>195</v>
      </c>
      <c r="O87" s="130"/>
      <c r="P87" s="133">
        <v>1</v>
      </c>
      <c r="Q87" s="133">
        <v>92</v>
      </c>
      <c r="R87" s="133"/>
      <c r="S87" s="133"/>
      <c r="T87" s="128">
        <f t="shared" si="16"/>
        <v>288</v>
      </c>
      <c r="U87" s="145">
        <f>IF(J87&lt;&gt;0,K87/J87,"")</f>
        <v>0.037682077264091195</v>
      </c>
      <c r="V87" s="199" t="str">
        <f t="shared" si="34"/>
        <v>Không đạt</v>
      </c>
      <c r="W87" s="146">
        <f t="shared" si="36"/>
        <v>119</v>
      </c>
      <c r="X87" s="203">
        <f t="shared" si="32"/>
        <v>7.759213759213759</v>
      </c>
      <c r="Y87" s="204">
        <f>RANK(K87,$K$86:$K$89)</f>
        <v>2</v>
      </c>
      <c r="Z87" s="204">
        <f t="shared" si="29"/>
        <v>39</v>
      </c>
      <c r="AA87" s="201" t="str">
        <f t="shared" si="33"/>
        <v>Đúng</v>
      </c>
    </row>
    <row r="88" spans="1:27" s="147" customFormat="1" ht="13.5" customHeight="1">
      <c r="A88" s="148" t="s">
        <v>78</v>
      </c>
      <c r="B88" s="223" t="s">
        <v>168</v>
      </c>
      <c r="C88" s="231">
        <v>140</v>
      </c>
      <c r="D88" s="128">
        <v>314</v>
      </c>
      <c r="E88" s="132">
        <v>165</v>
      </c>
      <c r="F88" s="130">
        <v>149</v>
      </c>
      <c r="G88" s="130">
        <v>3</v>
      </c>
      <c r="H88" s="130"/>
      <c r="I88" s="131">
        <v>311</v>
      </c>
      <c r="J88" s="131">
        <v>234</v>
      </c>
      <c r="K88" s="131">
        <v>118</v>
      </c>
      <c r="L88" s="130">
        <v>117</v>
      </c>
      <c r="M88" s="130">
        <v>1</v>
      </c>
      <c r="N88" s="130">
        <v>114</v>
      </c>
      <c r="O88" s="130"/>
      <c r="P88" s="133">
        <v>2</v>
      </c>
      <c r="Q88" s="133">
        <v>77</v>
      </c>
      <c r="R88" s="133"/>
      <c r="S88" s="133"/>
      <c r="T88" s="128">
        <f t="shared" si="16"/>
        <v>193</v>
      </c>
      <c r="U88" s="145">
        <f>IF(J88&lt;&gt;0,K88/J88,"")</f>
        <v>0.5042735042735043</v>
      </c>
      <c r="V88" s="199" t="str">
        <f t="shared" si="34"/>
        <v>Không đạt</v>
      </c>
      <c r="W88" s="146">
        <f t="shared" si="36"/>
        <v>118</v>
      </c>
      <c r="X88" s="206">
        <f t="shared" si="32"/>
        <v>0.752411575562701</v>
      </c>
      <c r="Y88" s="205">
        <f>RANK(K88,$K$86:$K$89)</f>
        <v>3</v>
      </c>
      <c r="Z88" s="204">
        <f t="shared" si="29"/>
        <v>40</v>
      </c>
      <c r="AA88" s="201" t="str">
        <f t="shared" si="33"/>
        <v>Đúng</v>
      </c>
    </row>
    <row r="89" spans="1:27" s="147" customFormat="1" ht="13.5" customHeight="1">
      <c r="A89" s="148" t="s">
        <v>80</v>
      </c>
      <c r="B89" s="223" t="s">
        <v>169</v>
      </c>
      <c r="C89" s="231"/>
      <c r="D89" s="128"/>
      <c r="E89" s="132"/>
      <c r="F89" s="130"/>
      <c r="G89" s="130"/>
      <c r="H89" s="130"/>
      <c r="I89" s="131"/>
      <c r="J89" s="131"/>
      <c r="K89" s="131"/>
      <c r="L89" s="130"/>
      <c r="M89" s="130"/>
      <c r="N89" s="130"/>
      <c r="O89" s="130"/>
      <c r="P89" s="133"/>
      <c r="Q89" s="133"/>
      <c r="R89" s="133"/>
      <c r="S89" s="133"/>
      <c r="T89" s="128">
        <f t="shared" si="16"/>
        <v>0</v>
      </c>
      <c r="U89" s="145">
        <f>IF(J89&lt;&gt;0,K89/J89,"")</f>
      </c>
      <c r="V89" s="199" t="str">
        <f t="shared" si="34"/>
        <v>Đạt</v>
      </c>
      <c r="W89" s="146">
        <f t="shared" si="36"/>
        <v>0</v>
      </c>
      <c r="X89" s="203" t="e">
        <f t="shared" si="32"/>
        <v>#DIV/0!</v>
      </c>
      <c r="Y89" s="204" t="e">
        <f>RANK(K89,$K$86:$K$89)</f>
        <v>#N/A</v>
      </c>
      <c r="Z89" s="204">
        <f t="shared" si="29"/>
        <v>67</v>
      </c>
      <c r="AA89" s="201" t="str">
        <f t="shared" si="33"/>
        <v>Đúng</v>
      </c>
    </row>
    <row r="90" spans="1:26" s="86" customFormat="1" ht="13.5" customHeight="1">
      <c r="A90" s="84"/>
      <c r="B90" s="224"/>
      <c r="C90" s="233">
        <f aca="true" t="shared" si="39" ref="C90:T90">IF(C10=C11+C23+C31+C40+C46+C53+C60+C68+C77+C85,"","Sai")</f>
      </c>
      <c r="D90" s="85">
        <f t="shared" si="39"/>
      </c>
      <c r="E90" s="85">
        <f t="shared" si="39"/>
      </c>
      <c r="F90" s="85">
        <f t="shared" si="39"/>
      </c>
      <c r="G90" s="85">
        <f t="shared" si="39"/>
      </c>
      <c r="H90" s="85">
        <f t="shared" si="39"/>
      </c>
      <c r="I90" s="85">
        <f t="shared" si="39"/>
      </c>
      <c r="J90" s="85">
        <f t="shared" si="39"/>
      </c>
      <c r="K90" s="85">
        <f t="shared" si="39"/>
      </c>
      <c r="L90" s="85">
        <f t="shared" si="39"/>
      </c>
      <c r="M90" s="85">
        <f t="shared" si="39"/>
      </c>
      <c r="N90" s="85">
        <f t="shared" si="39"/>
      </c>
      <c r="O90" s="85">
        <f t="shared" si="39"/>
      </c>
      <c r="P90" s="85">
        <f t="shared" si="39"/>
      </c>
      <c r="Q90" s="85">
        <f t="shared" si="39"/>
      </c>
      <c r="R90" s="85">
        <f t="shared" si="39"/>
      </c>
      <c r="S90" s="85">
        <f t="shared" si="39"/>
      </c>
      <c r="T90" s="85">
        <f t="shared" si="39"/>
      </c>
      <c r="U90" s="7"/>
      <c r="W90" s="146">
        <f t="shared" si="36"/>
      </c>
      <c r="X90" s="200"/>
      <c r="Z90" s="147"/>
    </row>
    <row r="91" spans="1:26" s="151" customFormat="1" ht="18" customHeight="1">
      <c r="A91" s="390" t="str">
        <f>'[1]TT'!C7</f>
        <v>Tây Ninh, ngày ...... tháng ..... năm 2020</v>
      </c>
      <c r="B91" s="390"/>
      <c r="C91" s="390"/>
      <c r="D91" s="390"/>
      <c r="E91" s="390"/>
      <c r="F91" s="8"/>
      <c r="G91" s="8"/>
      <c r="H91" s="8"/>
      <c r="I91" s="9"/>
      <c r="J91" s="9"/>
      <c r="K91" s="9"/>
      <c r="L91" s="10"/>
      <c r="M91" s="10"/>
      <c r="N91" s="383" t="str">
        <f>'[1]TT'!C4</f>
        <v>Tây Ninh, ngày ...... tháng ..... năm 2020</v>
      </c>
      <c r="O91" s="383"/>
      <c r="P91" s="383"/>
      <c r="Q91" s="383"/>
      <c r="R91" s="383"/>
      <c r="S91" s="383"/>
      <c r="T91" s="383"/>
      <c r="U91" s="383"/>
      <c r="V91" s="207">
        <f>COUNTIF(V11:V89,"Đạt")</f>
        <v>35</v>
      </c>
      <c r="W91" s="198" t="s">
        <v>261</v>
      </c>
      <c r="X91" s="200"/>
      <c r="Z91" s="147"/>
    </row>
    <row r="92" spans="1:26" ht="15.75" customHeight="1">
      <c r="A92" s="384" t="s">
        <v>170</v>
      </c>
      <c r="B92" s="385"/>
      <c r="C92" s="385"/>
      <c r="D92" s="385"/>
      <c r="E92" s="385"/>
      <c r="F92" s="14"/>
      <c r="G92" s="14"/>
      <c r="H92" s="14"/>
      <c r="I92" s="87"/>
      <c r="J92" s="87"/>
      <c r="K92" s="87"/>
      <c r="L92" s="88"/>
      <c r="M92" s="88"/>
      <c r="N92" s="384" t="str">
        <f>'[1]TT'!C5</f>
        <v>CỤC TRƯỞNG</v>
      </c>
      <c r="O92" s="384"/>
      <c r="P92" s="384"/>
      <c r="Q92" s="384"/>
      <c r="R92" s="384"/>
      <c r="S92" s="384"/>
      <c r="T92" s="384"/>
      <c r="U92" s="384"/>
      <c r="V92" s="207">
        <f>COUNTIF(V12:V89,"Không đạt")</f>
        <v>33</v>
      </c>
      <c r="W92" s="198" t="s">
        <v>260</v>
      </c>
      <c r="X92" s="200"/>
      <c r="Z92" s="147"/>
    </row>
    <row r="93" spans="1:23" ht="15.75" customHeight="1">
      <c r="A93" s="12"/>
      <c r="B93" s="13"/>
      <c r="C93" s="234"/>
      <c r="D93" s="13"/>
      <c r="E93" s="17"/>
      <c r="F93" s="14"/>
      <c r="G93" s="14"/>
      <c r="H93" s="14"/>
      <c r="I93" s="87"/>
      <c r="J93" s="87"/>
      <c r="K93" s="87"/>
      <c r="L93" s="88"/>
      <c r="M93" s="88"/>
      <c r="N93" s="12"/>
      <c r="O93" s="12"/>
      <c r="P93" s="12"/>
      <c r="Q93" s="12"/>
      <c r="R93" s="12"/>
      <c r="S93" s="12"/>
      <c r="T93" s="12"/>
      <c r="U93" s="89"/>
      <c r="V93" s="208">
        <f>V91+V92</f>
        <v>68</v>
      </c>
      <c r="W93" s="209" t="s">
        <v>262</v>
      </c>
    </row>
    <row r="94" spans="1:21" ht="15.75" customHeight="1">
      <c r="A94" s="12"/>
      <c r="B94" s="13"/>
      <c r="C94" s="234"/>
      <c r="D94" s="13"/>
      <c r="E94" s="17"/>
      <c r="F94" s="14"/>
      <c r="G94" s="14"/>
      <c r="H94" s="14"/>
      <c r="I94" s="87"/>
      <c r="J94" s="87"/>
      <c r="K94" s="87"/>
      <c r="L94" s="88"/>
      <c r="M94" s="88"/>
      <c r="N94" s="12"/>
      <c r="O94" s="12"/>
      <c r="P94" s="12"/>
      <c r="Q94" s="12"/>
      <c r="R94" s="12"/>
      <c r="S94" s="12"/>
      <c r="T94" s="12"/>
      <c r="U94" s="89"/>
    </row>
    <row r="95" spans="1:21" ht="15.75" customHeight="1">
      <c r="A95" s="12"/>
      <c r="B95" s="13"/>
      <c r="C95" s="234"/>
      <c r="D95" s="13"/>
      <c r="E95" s="17"/>
      <c r="F95" s="14"/>
      <c r="G95" s="14"/>
      <c r="H95" s="14"/>
      <c r="I95" s="87"/>
      <c r="J95" s="87"/>
      <c r="K95" s="87"/>
      <c r="L95" s="88"/>
      <c r="M95" s="88"/>
      <c r="N95" s="12"/>
      <c r="O95" s="12"/>
      <c r="P95" s="12"/>
      <c r="Q95" s="12"/>
      <c r="R95" s="12"/>
      <c r="S95" s="12"/>
      <c r="T95" s="12"/>
      <c r="U95" s="89"/>
    </row>
    <row r="96" spans="1:21" ht="15.75" customHeight="1">
      <c r="A96" s="12"/>
      <c r="B96" s="13"/>
      <c r="C96" s="234"/>
      <c r="D96" s="13"/>
      <c r="E96" s="17"/>
      <c r="F96" s="14"/>
      <c r="G96" s="14"/>
      <c r="H96" s="14"/>
      <c r="I96" s="87"/>
      <c r="J96" s="87"/>
      <c r="K96" s="87"/>
      <c r="L96" s="88"/>
      <c r="M96" s="88"/>
      <c r="N96" s="12"/>
      <c r="O96" s="12"/>
      <c r="P96" s="12"/>
      <c r="Q96" s="12"/>
      <c r="R96" s="12"/>
      <c r="S96" s="12"/>
      <c r="T96" s="12"/>
      <c r="U96" s="89"/>
    </row>
    <row r="97" spans="1:21" ht="15.75" customHeight="1">
      <c r="A97" s="12"/>
      <c r="B97" s="13"/>
      <c r="C97" s="234"/>
      <c r="D97" s="13"/>
      <c r="E97" s="17"/>
      <c r="F97" s="14"/>
      <c r="G97" s="14"/>
      <c r="H97" s="14"/>
      <c r="I97" s="87"/>
      <c r="J97" s="87"/>
      <c r="K97" s="87"/>
      <c r="L97" s="88"/>
      <c r="M97" s="88"/>
      <c r="N97" s="12"/>
      <c r="O97" s="12"/>
      <c r="P97" s="12"/>
      <c r="Q97" s="12"/>
      <c r="R97" s="12"/>
      <c r="S97" s="12"/>
      <c r="T97" s="12"/>
      <c r="U97" s="89"/>
    </row>
    <row r="98" spans="1:21" ht="16.5">
      <c r="A98" s="18"/>
      <c r="B98" s="14"/>
      <c r="C98" s="235"/>
      <c r="D98" s="18"/>
      <c r="E98" s="20"/>
      <c r="F98" s="90"/>
      <c r="G98" s="90"/>
      <c r="H98" s="90"/>
      <c r="I98" s="87"/>
      <c r="J98" s="87"/>
      <c r="K98" s="87"/>
      <c r="L98" s="88"/>
      <c r="M98" s="88"/>
      <c r="N98" s="88"/>
      <c r="O98" s="88"/>
      <c r="P98" s="90"/>
      <c r="Q98" s="91"/>
      <c r="R98" s="90"/>
      <c r="S98" s="88"/>
      <c r="T98" s="92"/>
      <c r="U98" s="93"/>
    </row>
    <row r="99" spans="1:21" ht="15.75" customHeight="1">
      <c r="A99" s="388" t="str">
        <f>'[1]TT'!C6</f>
        <v>Đỗ Trung Hậu</v>
      </c>
      <c r="B99" s="388"/>
      <c r="C99" s="388"/>
      <c r="D99" s="388"/>
      <c r="E99" s="388"/>
      <c r="F99" s="95" t="s">
        <v>171</v>
      </c>
      <c r="G99" s="95"/>
      <c r="H99" s="95"/>
      <c r="I99" s="96"/>
      <c r="J99" s="96"/>
      <c r="K99" s="96"/>
      <c r="L99" s="95"/>
      <c r="M99" s="95"/>
      <c r="N99" s="388" t="str">
        <f>'[1]TT'!C3</f>
        <v>Võ Xuân Biên</v>
      </c>
      <c r="O99" s="388"/>
      <c r="P99" s="388"/>
      <c r="Q99" s="388"/>
      <c r="R99" s="388"/>
      <c r="S99" s="388"/>
      <c r="T99" s="388"/>
      <c r="U99" s="388"/>
    </row>
    <row r="100" spans="1:21" ht="16.5">
      <c r="A100" s="95"/>
      <c r="B100" s="95"/>
      <c r="C100" s="236"/>
      <c r="D100" s="95"/>
      <c r="E100" s="97"/>
      <c r="F100" s="95"/>
      <c r="G100" s="95"/>
      <c r="H100" s="95"/>
      <c r="I100" s="96"/>
      <c r="J100" s="96"/>
      <c r="K100" s="96"/>
      <c r="L100" s="95"/>
      <c r="M100" s="95"/>
      <c r="N100" s="98"/>
      <c r="O100" s="98"/>
      <c r="P100" s="98"/>
      <c r="Q100" s="98"/>
      <c r="R100" s="98"/>
      <c r="S100" s="98"/>
      <c r="T100" s="98"/>
      <c r="U100" s="99"/>
    </row>
  </sheetData>
  <sheetProtection/>
  <mergeCells count="40">
    <mergeCell ref="V4:V7"/>
    <mergeCell ref="E2:O2"/>
    <mergeCell ref="X4:X8"/>
    <mergeCell ref="Y4:Y8"/>
    <mergeCell ref="Z4:Z8"/>
    <mergeCell ref="A1:D1"/>
    <mergeCell ref="E1:O1"/>
    <mergeCell ref="P1:U1"/>
    <mergeCell ref="P3:U3"/>
    <mergeCell ref="A4:A8"/>
    <mergeCell ref="B4:B8"/>
    <mergeCell ref="Q5:Q8"/>
    <mergeCell ref="R5:R8"/>
    <mergeCell ref="S5:S8"/>
    <mergeCell ref="C4:C8"/>
    <mergeCell ref="D4:D8"/>
    <mergeCell ref="E4:F4"/>
    <mergeCell ref="G4:G8"/>
    <mergeCell ref="H4:H8"/>
    <mergeCell ref="I4:I8"/>
    <mergeCell ref="A99:E99"/>
    <mergeCell ref="N99:U99"/>
    <mergeCell ref="A9:B9"/>
    <mergeCell ref="A10:B10"/>
    <mergeCell ref="A91:E91"/>
    <mergeCell ref="J4:S4"/>
    <mergeCell ref="T4:T8"/>
    <mergeCell ref="U4:U8"/>
    <mergeCell ref="E5:E8"/>
    <mergeCell ref="F5:F8"/>
    <mergeCell ref="N91:U91"/>
    <mergeCell ref="A92:E92"/>
    <mergeCell ref="N92:U92"/>
    <mergeCell ref="K6:K8"/>
    <mergeCell ref="L6:M7"/>
    <mergeCell ref="N6:N8"/>
    <mergeCell ref="O6:O8"/>
    <mergeCell ref="P6:P8"/>
    <mergeCell ref="J5:J8"/>
    <mergeCell ref="K5:P5"/>
  </mergeCells>
  <printOptions horizontalCentered="1"/>
  <pageMargins left="0.29" right="0.32" top="0.41" bottom="0.37" header="0.31496062992125984" footer="0.31496062992125984"/>
  <pageSetup horizontalDpi="600" verticalDpi="600" orientation="landscape" scale="73" r:id="rId1"/>
  <rowBreaks count="1" manualBreakCount="1">
    <brk id="47" max="26" man="1"/>
  </rowBreaks>
  <colBreaks count="1" manualBreakCount="1">
    <brk id="21" max="65535" man="1"/>
  </colBreaks>
</worksheet>
</file>

<file path=xl/worksheets/sheet10.xml><?xml version="1.0" encoding="utf-8"?>
<worksheet xmlns="http://schemas.openxmlformats.org/spreadsheetml/2006/main" xmlns:r="http://schemas.openxmlformats.org/officeDocument/2006/relationships">
  <dimension ref="A1:T45"/>
  <sheetViews>
    <sheetView view="pageBreakPreview" zoomScale="70" zoomScaleNormal="70" zoomScaleSheetLayoutView="70" zoomScalePageLayoutView="0" workbookViewId="0" topLeftCell="A7">
      <selection activeCell="I26" sqref="I26"/>
    </sheetView>
  </sheetViews>
  <sheetFormatPr defaultColWidth="8.77734375" defaultRowHeight="16.5"/>
  <cols>
    <col min="1" max="1" width="4.4453125" style="43" customWidth="1"/>
    <col min="2" max="2" width="20.6640625" style="44" customWidth="1"/>
    <col min="3" max="3" width="8.5546875" style="44" customWidth="1"/>
    <col min="4" max="4" width="16.10546875" style="44" customWidth="1"/>
    <col min="5" max="5" width="8.21484375" style="44" customWidth="1"/>
    <col min="6" max="6" width="15.88671875" style="44" customWidth="1"/>
    <col min="7" max="7" width="7.6640625" style="44" customWidth="1"/>
    <col min="8" max="8" width="14.6640625" style="44" customWidth="1"/>
    <col min="9" max="9" width="7.5546875" style="44" customWidth="1"/>
    <col min="10" max="10" width="13.21484375" style="44" customWidth="1"/>
    <col min="11" max="11" width="7.10546875" style="44" bestFit="1" customWidth="1"/>
    <col min="12" max="12" width="14.10546875" style="44" customWidth="1"/>
    <col min="13" max="13" width="7.77734375" style="44" customWidth="1"/>
    <col min="14" max="14" width="13.77734375" style="44" customWidth="1"/>
    <col min="15" max="15" width="6.6640625" style="44" customWidth="1"/>
    <col min="16" max="16" width="13.21484375" style="44" customWidth="1"/>
    <col min="17" max="17" width="9.77734375" style="44" customWidth="1"/>
    <col min="18" max="19" width="7.77734375" style="39" customWidth="1"/>
    <col min="20" max="20" width="11.88671875" style="44" bestFit="1" customWidth="1"/>
    <col min="21" max="16384" width="8.77734375" style="44" customWidth="1"/>
  </cols>
  <sheetData>
    <row r="1" spans="1:19" s="38" customFormat="1" ht="20.25">
      <c r="A1" s="37" t="s">
        <v>180</v>
      </c>
      <c r="J1" s="475" t="s">
        <v>181</v>
      </c>
      <c r="K1" s="475"/>
      <c r="L1" s="475"/>
      <c r="M1" s="475"/>
      <c r="N1" s="475"/>
      <c r="O1" s="475"/>
      <c r="P1" s="475"/>
      <c r="Q1" s="475"/>
      <c r="R1" s="39"/>
      <c r="S1" s="39"/>
    </row>
    <row r="2" spans="1:19" s="41" customFormat="1" ht="20.25">
      <c r="A2" s="40" t="s">
        <v>182</v>
      </c>
      <c r="K2" s="476" t="s">
        <v>183</v>
      </c>
      <c r="L2" s="476"/>
      <c r="M2" s="476"/>
      <c r="N2" s="476"/>
      <c r="O2" s="476"/>
      <c r="P2" s="476"/>
      <c r="Q2" s="476"/>
      <c r="R2" s="42"/>
      <c r="S2" s="42"/>
    </row>
    <row r="3" spans="1:19" s="38" customFormat="1" ht="20.25">
      <c r="A3" s="43"/>
      <c r="R3" s="39"/>
      <c r="S3" s="39"/>
    </row>
    <row r="4" spans="1:19" s="38" customFormat="1" ht="20.25">
      <c r="A4" s="470" t="s">
        <v>184</v>
      </c>
      <c r="B4" s="470"/>
      <c r="C4" s="470"/>
      <c r="D4" s="470"/>
      <c r="E4" s="470"/>
      <c r="F4" s="470"/>
      <c r="G4" s="470"/>
      <c r="H4" s="470"/>
      <c r="I4" s="470"/>
      <c r="J4" s="470"/>
      <c r="K4" s="470"/>
      <c r="L4" s="470"/>
      <c r="M4" s="470"/>
      <c r="N4" s="470"/>
      <c r="O4" s="470"/>
      <c r="P4" s="470"/>
      <c r="Q4" s="470"/>
      <c r="R4" s="39"/>
      <c r="S4" s="39"/>
    </row>
    <row r="5" spans="1:19" s="38" customFormat="1" ht="23.25" customHeight="1">
      <c r="A5" s="477" t="str">
        <f>'BIỂU 04 - Tổng hợp Việc'!E2</f>
        <v>8 tháng 2020 (Từ ngày 01/10/2019 đến ngày 31/5/2020)</v>
      </c>
      <c r="B5" s="477"/>
      <c r="C5" s="477"/>
      <c r="D5" s="477"/>
      <c r="E5" s="477"/>
      <c r="F5" s="477"/>
      <c r="G5" s="477"/>
      <c r="H5" s="477"/>
      <c r="I5" s="477"/>
      <c r="J5" s="477"/>
      <c r="K5" s="477"/>
      <c r="L5" s="477"/>
      <c r="M5" s="477"/>
      <c r="N5" s="477"/>
      <c r="O5" s="477"/>
      <c r="P5" s="477"/>
      <c r="Q5" s="477"/>
      <c r="R5" s="39"/>
      <c r="S5" s="39"/>
    </row>
    <row r="6" spans="14:17" ht="19.5" customHeight="1">
      <c r="N6" s="478" t="s">
        <v>185</v>
      </c>
      <c r="O6" s="478"/>
      <c r="P6" s="478"/>
      <c r="Q6" s="478"/>
    </row>
    <row r="7" spans="1:19" s="48" customFormat="1" ht="48.75" customHeight="1">
      <c r="A7" s="484" t="s">
        <v>1</v>
      </c>
      <c r="B7" s="45" t="s">
        <v>186</v>
      </c>
      <c r="C7" s="479" t="s">
        <v>216</v>
      </c>
      <c r="D7" s="480"/>
      <c r="E7" s="472" t="s">
        <v>215</v>
      </c>
      <c r="F7" s="473"/>
      <c r="G7" s="471" t="s">
        <v>17</v>
      </c>
      <c r="H7" s="471"/>
      <c r="I7" s="471" t="s">
        <v>187</v>
      </c>
      <c r="J7" s="471"/>
      <c r="K7" s="471" t="s">
        <v>188</v>
      </c>
      <c r="L7" s="471"/>
      <c r="M7" s="471" t="s">
        <v>189</v>
      </c>
      <c r="N7" s="471"/>
      <c r="O7" s="471" t="s">
        <v>190</v>
      </c>
      <c r="P7" s="471"/>
      <c r="Q7" s="45" t="s">
        <v>191</v>
      </c>
      <c r="R7" s="481" t="s">
        <v>192</v>
      </c>
      <c r="S7" s="482"/>
    </row>
    <row r="8" spans="1:19" s="48" customFormat="1" ht="24.75" customHeight="1">
      <c r="A8" s="485"/>
      <c r="B8" s="49"/>
      <c r="C8" s="45" t="s">
        <v>193</v>
      </c>
      <c r="D8" s="45" t="s">
        <v>194</v>
      </c>
      <c r="E8" s="45" t="s">
        <v>193</v>
      </c>
      <c r="F8" s="45" t="s">
        <v>194</v>
      </c>
      <c r="G8" s="45" t="s">
        <v>193</v>
      </c>
      <c r="H8" s="45" t="s">
        <v>194</v>
      </c>
      <c r="I8" s="45" t="s">
        <v>193</v>
      </c>
      <c r="J8" s="45" t="s">
        <v>194</v>
      </c>
      <c r="K8" s="45" t="s">
        <v>193</v>
      </c>
      <c r="L8" s="45" t="s">
        <v>194</v>
      </c>
      <c r="M8" s="45" t="s">
        <v>193</v>
      </c>
      <c r="N8" s="45" t="s">
        <v>194</v>
      </c>
      <c r="O8" s="45" t="s">
        <v>193</v>
      </c>
      <c r="P8" s="45" t="s">
        <v>194</v>
      </c>
      <c r="Q8" s="45" t="s">
        <v>194</v>
      </c>
      <c r="R8" s="46" t="s">
        <v>193</v>
      </c>
      <c r="S8" s="47" t="s">
        <v>194</v>
      </c>
    </row>
    <row r="9" spans="1:18" s="53" customFormat="1" ht="10.5" customHeight="1">
      <c r="A9" s="50" t="s">
        <v>195</v>
      </c>
      <c r="B9" s="51">
        <v>1</v>
      </c>
      <c r="C9" s="51">
        <v>2</v>
      </c>
      <c r="D9" s="51">
        <v>3</v>
      </c>
      <c r="E9" s="51">
        <v>4</v>
      </c>
      <c r="F9" s="51">
        <v>5</v>
      </c>
      <c r="G9" s="51">
        <v>6</v>
      </c>
      <c r="H9" s="51">
        <v>7</v>
      </c>
      <c r="I9" s="51">
        <v>8</v>
      </c>
      <c r="J9" s="51">
        <v>9</v>
      </c>
      <c r="K9" s="51">
        <v>10</v>
      </c>
      <c r="L9" s="51">
        <v>11</v>
      </c>
      <c r="M9" s="51">
        <v>14</v>
      </c>
      <c r="N9" s="51">
        <v>15</v>
      </c>
      <c r="O9" s="51">
        <v>16</v>
      </c>
      <c r="P9" s="51">
        <v>17</v>
      </c>
      <c r="Q9" s="51"/>
      <c r="R9" s="52"/>
    </row>
    <row r="10" spans="1:20" ht="25.5" customHeight="1">
      <c r="A10" s="54">
        <v>1</v>
      </c>
      <c r="B10" s="55" t="s">
        <v>196</v>
      </c>
      <c r="C10" s="56"/>
      <c r="D10" s="56"/>
      <c r="E10" s="57"/>
      <c r="F10" s="57"/>
      <c r="G10" s="58">
        <f>M10+O10</f>
        <v>0</v>
      </c>
      <c r="H10" s="58">
        <f>N10+P10+Q10</f>
        <v>0</v>
      </c>
      <c r="I10" s="59"/>
      <c r="J10" s="59"/>
      <c r="K10" s="60"/>
      <c r="L10" s="60"/>
      <c r="M10" s="59"/>
      <c r="N10" s="59"/>
      <c r="O10" s="59"/>
      <c r="P10" s="59"/>
      <c r="Q10" s="59"/>
      <c r="R10" s="61" t="str">
        <f>IF(I10+K10=M10+O10,"Đúng","Có sai sót")</f>
        <v>Đúng</v>
      </c>
      <c r="S10" s="61" t="str">
        <f>IF(J10+L10=N10+P10+Q10,"Đúng","Có sai sót")</f>
        <v>Đúng</v>
      </c>
      <c r="T10" s="62"/>
    </row>
    <row r="11" spans="1:19" ht="25.5" customHeight="1">
      <c r="A11" s="54">
        <v>2</v>
      </c>
      <c r="B11" s="221" t="s">
        <v>197</v>
      </c>
      <c r="C11" s="56"/>
      <c r="D11" s="56"/>
      <c r="E11" s="63"/>
      <c r="F11" s="63"/>
      <c r="G11" s="58">
        <f>M11+O11</f>
        <v>0</v>
      </c>
      <c r="H11" s="58">
        <f>N11+P11+Q11</f>
        <v>0</v>
      </c>
      <c r="I11" s="59"/>
      <c r="J11" s="59"/>
      <c r="K11" s="59"/>
      <c r="L11" s="59"/>
      <c r="M11" s="59"/>
      <c r="N11" s="59"/>
      <c r="O11" s="59"/>
      <c r="P11" s="59"/>
      <c r="Q11" s="59"/>
      <c r="R11" s="61" t="str">
        <f>IF(I11+K11=M11+O11,"Đúng","Có sai sót")</f>
        <v>Đúng</v>
      </c>
      <c r="S11" s="61" t="str">
        <f aca="true" t="shared" si="0" ref="S11:S19">IF(J11+L11=N11+P11+Q11,"Đúng","Có sai sót")</f>
        <v>Đúng</v>
      </c>
    </row>
    <row r="12" spans="1:19" ht="25.5" customHeight="1">
      <c r="A12" s="54">
        <v>3</v>
      </c>
      <c r="B12" s="221" t="s">
        <v>198</v>
      </c>
      <c r="C12" s="64"/>
      <c r="D12" s="64"/>
      <c r="E12" s="63"/>
      <c r="F12" s="63"/>
      <c r="G12" s="58">
        <f aca="true" t="shared" si="1" ref="G12:G19">M12+O12</f>
        <v>0</v>
      </c>
      <c r="H12" s="58">
        <f>N12+P12+Q12</f>
        <v>0</v>
      </c>
      <c r="I12" s="59"/>
      <c r="J12" s="59"/>
      <c r="K12" s="59"/>
      <c r="L12" s="59"/>
      <c r="M12" s="59"/>
      <c r="N12" s="59"/>
      <c r="O12" s="59"/>
      <c r="P12" s="59"/>
      <c r="Q12" s="59"/>
      <c r="R12" s="61" t="str">
        <f aca="true" t="shared" si="2" ref="R12:R19">IF(I12+K12=M12+O12,"Đúng","Có sai sót")</f>
        <v>Đúng</v>
      </c>
      <c r="S12" s="61" t="str">
        <f>IF(J12+L12=N12+P12+Q12,"Đúng","Có sai sót")</f>
        <v>Đúng</v>
      </c>
    </row>
    <row r="13" spans="1:19" ht="25.5" customHeight="1">
      <c r="A13" s="54">
        <v>4</v>
      </c>
      <c r="B13" s="55" t="s">
        <v>199</v>
      </c>
      <c r="C13" s="64"/>
      <c r="D13" s="64"/>
      <c r="E13" s="57">
        <v>634</v>
      </c>
      <c r="F13" s="57">
        <v>49564782</v>
      </c>
      <c r="G13" s="58">
        <f t="shared" si="1"/>
        <v>102</v>
      </c>
      <c r="H13" s="58">
        <f aca="true" t="shared" si="3" ref="H13:H19">N13+P13+Q13</f>
        <v>6372877</v>
      </c>
      <c r="I13" s="59">
        <v>41</v>
      </c>
      <c r="J13" s="59">
        <v>307242</v>
      </c>
      <c r="K13" s="59">
        <v>61</v>
      </c>
      <c r="L13" s="59">
        <v>6065635</v>
      </c>
      <c r="M13" s="59">
        <v>83</v>
      </c>
      <c r="N13" s="59">
        <v>4713576</v>
      </c>
      <c r="O13" s="59">
        <v>19</v>
      </c>
      <c r="P13" s="59">
        <v>1659301</v>
      </c>
      <c r="Q13" s="59">
        <v>0</v>
      </c>
      <c r="R13" s="61" t="str">
        <f t="shared" si="2"/>
        <v>Đúng</v>
      </c>
      <c r="S13" s="61" t="str">
        <f t="shared" si="0"/>
        <v>Đúng</v>
      </c>
    </row>
    <row r="14" spans="1:19" ht="25.5" customHeight="1">
      <c r="A14" s="54">
        <v>5</v>
      </c>
      <c r="B14" s="55" t="s">
        <v>200</v>
      </c>
      <c r="C14" s="56"/>
      <c r="D14" s="56"/>
      <c r="E14" s="57"/>
      <c r="F14" s="57"/>
      <c r="G14" s="58">
        <f t="shared" si="1"/>
        <v>0</v>
      </c>
      <c r="H14" s="58">
        <f t="shared" si="3"/>
        <v>0</v>
      </c>
      <c r="I14" s="59"/>
      <c r="J14" s="59"/>
      <c r="K14" s="59"/>
      <c r="L14" s="59"/>
      <c r="M14" s="59"/>
      <c r="N14" s="59"/>
      <c r="O14" s="59"/>
      <c r="P14" s="59"/>
      <c r="Q14" s="59"/>
      <c r="R14" s="61" t="str">
        <f t="shared" si="2"/>
        <v>Đúng</v>
      </c>
      <c r="S14" s="61" t="str">
        <f t="shared" si="0"/>
        <v>Đúng</v>
      </c>
    </row>
    <row r="15" spans="1:19" ht="25.5" customHeight="1">
      <c r="A15" s="54">
        <v>6</v>
      </c>
      <c r="B15" s="55" t="s">
        <v>201</v>
      </c>
      <c r="C15" s="64"/>
      <c r="D15" s="64"/>
      <c r="E15" s="57"/>
      <c r="F15" s="57"/>
      <c r="G15" s="58">
        <f t="shared" si="1"/>
        <v>0</v>
      </c>
      <c r="H15" s="58">
        <f t="shared" si="3"/>
        <v>0</v>
      </c>
      <c r="I15" s="59"/>
      <c r="J15" s="59"/>
      <c r="K15" s="59"/>
      <c r="L15" s="59"/>
      <c r="M15" s="59"/>
      <c r="N15" s="59"/>
      <c r="O15" s="59"/>
      <c r="P15" s="59"/>
      <c r="Q15" s="59"/>
      <c r="R15" s="61" t="str">
        <f t="shared" si="2"/>
        <v>Đúng</v>
      </c>
      <c r="S15" s="61" t="str">
        <f t="shared" si="0"/>
        <v>Đúng</v>
      </c>
    </row>
    <row r="16" spans="1:19" ht="25.5" customHeight="1">
      <c r="A16" s="54">
        <v>7</v>
      </c>
      <c r="B16" s="55" t="s">
        <v>202</v>
      </c>
      <c r="C16" s="56"/>
      <c r="D16" s="56"/>
      <c r="E16" s="57"/>
      <c r="F16" s="57"/>
      <c r="G16" s="58">
        <f t="shared" si="1"/>
        <v>0</v>
      </c>
      <c r="H16" s="58">
        <f t="shared" si="3"/>
        <v>0</v>
      </c>
      <c r="I16" s="59"/>
      <c r="J16" s="59"/>
      <c r="K16" s="59"/>
      <c r="L16" s="59"/>
      <c r="M16" s="59"/>
      <c r="N16" s="59"/>
      <c r="O16" s="59"/>
      <c r="P16" s="59"/>
      <c r="Q16" s="59"/>
      <c r="R16" s="61" t="str">
        <f t="shared" si="2"/>
        <v>Đúng</v>
      </c>
      <c r="S16" s="61" t="str">
        <f t="shared" si="0"/>
        <v>Đúng</v>
      </c>
    </row>
    <row r="17" spans="1:19" ht="25.5" customHeight="1">
      <c r="A17" s="54">
        <v>8</v>
      </c>
      <c r="B17" s="55" t="s">
        <v>203</v>
      </c>
      <c r="C17" s="64"/>
      <c r="D17" s="64"/>
      <c r="E17" s="57"/>
      <c r="F17" s="57"/>
      <c r="G17" s="58">
        <f t="shared" si="1"/>
        <v>0</v>
      </c>
      <c r="H17" s="58">
        <f t="shared" si="3"/>
        <v>0</v>
      </c>
      <c r="I17" s="59"/>
      <c r="J17" s="59"/>
      <c r="K17" s="59"/>
      <c r="L17" s="59"/>
      <c r="M17" s="59"/>
      <c r="N17" s="59"/>
      <c r="O17" s="59"/>
      <c r="P17" s="59"/>
      <c r="Q17" s="59"/>
      <c r="R17" s="61" t="str">
        <f t="shared" si="2"/>
        <v>Đúng</v>
      </c>
      <c r="S17" s="61" t="str">
        <f t="shared" si="0"/>
        <v>Đúng</v>
      </c>
    </row>
    <row r="18" spans="1:19" ht="25.5" customHeight="1">
      <c r="A18" s="54">
        <v>9</v>
      </c>
      <c r="B18" s="55" t="s">
        <v>204</v>
      </c>
      <c r="C18" s="64"/>
      <c r="D18" s="64"/>
      <c r="E18" s="57"/>
      <c r="F18" s="57"/>
      <c r="G18" s="58">
        <f t="shared" si="1"/>
        <v>0</v>
      </c>
      <c r="H18" s="58">
        <f t="shared" si="3"/>
        <v>0</v>
      </c>
      <c r="I18" s="59"/>
      <c r="J18" s="59"/>
      <c r="K18" s="59"/>
      <c r="L18" s="59"/>
      <c r="M18" s="59"/>
      <c r="N18" s="59"/>
      <c r="O18" s="59"/>
      <c r="P18" s="59"/>
      <c r="Q18" s="59"/>
      <c r="R18" s="61" t="str">
        <f t="shared" si="2"/>
        <v>Đúng</v>
      </c>
      <c r="S18" s="61" t="str">
        <f t="shared" si="0"/>
        <v>Đúng</v>
      </c>
    </row>
    <row r="19" spans="1:19" ht="25.5" customHeight="1">
      <c r="A19" s="54">
        <v>10</v>
      </c>
      <c r="B19" s="221" t="s">
        <v>205</v>
      </c>
      <c r="C19" s="64"/>
      <c r="D19" s="64"/>
      <c r="E19" s="63"/>
      <c r="F19" s="63"/>
      <c r="G19" s="58">
        <f t="shared" si="1"/>
        <v>0</v>
      </c>
      <c r="H19" s="58">
        <f t="shared" si="3"/>
        <v>0</v>
      </c>
      <c r="I19" s="59"/>
      <c r="J19" s="59"/>
      <c r="K19" s="59"/>
      <c r="L19" s="59"/>
      <c r="M19" s="59"/>
      <c r="N19" s="59"/>
      <c r="O19" s="59"/>
      <c r="P19" s="59"/>
      <c r="Q19" s="59"/>
      <c r="R19" s="61" t="str">
        <f t="shared" si="2"/>
        <v>Đúng</v>
      </c>
      <c r="S19" s="61" t="str">
        <f t="shared" si="0"/>
        <v>Đúng</v>
      </c>
    </row>
    <row r="20" spans="1:20" s="48" customFormat="1" ht="35.25" customHeight="1">
      <c r="A20" s="479" t="s">
        <v>206</v>
      </c>
      <c r="B20" s="480"/>
      <c r="C20" s="65">
        <f aca="true" t="shared" si="4" ref="C20:Q20">SUM(C10:C19)</f>
        <v>0</v>
      </c>
      <c r="D20" s="65">
        <f>SUM(D10:D19)</f>
        <v>0</v>
      </c>
      <c r="E20" s="66">
        <f t="shared" si="4"/>
        <v>634</v>
      </c>
      <c r="F20" s="66">
        <f t="shared" si="4"/>
        <v>49564782</v>
      </c>
      <c r="G20" s="67">
        <f t="shared" si="4"/>
        <v>102</v>
      </c>
      <c r="H20" s="67">
        <f t="shared" si="4"/>
        <v>6372877</v>
      </c>
      <c r="I20" s="68">
        <f>SUM(I10:I19)</f>
        <v>41</v>
      </c>
      <c r="J20" s="68">
        <f>SUM(J10:J19)</f>
        <v>307242</v>
      </c>
      <c r="K20" s="68">
        <f t="shared" si="4"/>
        <v>61</v>
      </c>
      <c r="L20" s="68">
        <f t="shared" si="4"/>
        <v>6065635</v>
      </c>
      <c r="M20" s="68">
        <f t="shared" si="4"/>
        <v>83</v>
      </c>
      <c r="N20" s="68">
        <f>SUM(N10:N19)</f>
        <v>4713576</v>
      </c>
      <c r="O20" s="68">
        <f t="shared" si="4"/>
        <v>19</v>
      </c>
      <c r="P20" s="68">
        <f t="shared" si="4"/>
        <v>1659301</v>
      </c>
      <c r="Q20" s="68">
        <f t="shared" si="4"/>
        <v>0</v>
      </c>
      <c r="R20" s="61" t="str">
        <f>IF(I20+K20=M20+O20,"Đúng","Có sai sót")</f>
        <v>Đúng</v>
      </c>
      <c r="S20" s="61" t="str">
        <f>IF(J20+L20=N20+P20+Q20,"Đúng","Có sai sót")</f>
        <v>Đúng</v>
      </c>
      <c r="T20" s="69"/>
    </row>
    <row r="21" spans="3:20" ht="16.5">
      <c r="C21" s="70" t="str">
        <f>IF(C20=HGB_Viec!E10,"Đúng","Sai")</f>
        <v>Sai</v>
      </c>
      <c r="D21" s="70" t="str">
        <f>IF(D20=HGB_Tien!D10,"Đúng","Sai")</f>
        <v>Sai</v>
      </c>
      <c r="T21" s="71"/>
    </row>
    <row r="22" spans="1:19" s="38" customFormat="1" ht="20.25">
      <c r="A22" s="43"/>
      <c r="C22" s="72"/>
      <c r="D22" s="72"/>
      <c r="L22" s="483" t="s">
        <v>207</v>
      </c>
      <c r="M22" s="483"/>
      <c r="N22" s="483"/>
      <c r="O22" s="483"/>
      <c r="P22" s="483"/>
      <c r="Q22" s="483"/>
      <c r="R22" s="39"/>
      <c r="S22" s="39"/>
    </row>
    <row r="23" spans="1:19" s="41" customFormat="1" ht="20.25">
      <c r="A23" s="470" t="s">
        <v>208</v>
      </c>
      <c r="B23" s="470"/>
      <c r="C23" s="470"/>
      <c r="D23" s="470"/>
      <c r="E23" s="73"/>
      <c r="F23" s="73"/>
      <c r="G23" s="73"/>
      <c r="H23" s="73"/>
      <c r="L23" s="474" t="s">
        <v>209</v>
      </c>
      <c r="M23" s="474"/>
      <c r="N23" s="474"/>
      <c r="O23" s="474"/>
      <c r="P23" s="474"/>
      <c r="Q23" s="474"/>
      <c r="R23" s="42"/>
      <c r="S23" s="42"/>
    </row>
    <row r="24" spans="1:19" s="38" customFormat="1" ht="20.25">
      <c r="A24" s="43"/>
      <c r="L24" s="474"/>
      <c r="M24" s="474"/>
      <c r="N24" s="474"/>
      <c r="O24" s="474"/>
      <c r="P24" s="474"/>
      <c r="Q24" s="474"/>
      <c r="R24" s="39"/>
      <c r="S24" s="39"/>
    </row>
    <row r="25" spans="1:19" s="38" customFormat="1" ht="20.25">
      <c r="A25" s="43"/>
      <c r="R25" s="39"/>
      <c r="S25" s="39"/>
    </row>
    <row r="26" spans="1:19" s="38" customFormat="1" ht="20.25">
      <c r="A26" s="43"/>
      <c r="R26" s="39"/>
      <c r="S26" s="39"/>
    </row>
    <row r="27" spans="1:19" s="38" customFormat="1" ht="20.25">
      <c r="A27" s="43"/>
      <c r="R27" s="39"/>
      <c r="S27" s="39"/>
    </row>
    <row r="28" spans="1:19" s="38" customFormat="1" ht="20.25">
      <c r="A28" s="43"/>
      <c r="R28" s="39"/>
      <c r="S28" s="39"/>
    </row>
    <row r="29" spans="1:19" s="38" customFormat="1" ht="20.25">
      <c r="A29" s="43"/>
      <c r="R29" s="39"/>
      <c r="S29" s="39"/>
    </row>
    <row r="30" spans="1:19" s="38" customFormat="1" ht="9" customHeight="1">
      <c r="A30" s="43"/>
      <c r="R30" s="39"/>
      <c r="S30" s="39"/>
    </row>
    <row r="31" spans="1:19" s="41" customFormat="1" ht="20.25">
      <c r="A31" s="470" t="s">
        <v>210</v>
      </c>
      <c r="B31" s="470"/>
      <c r="C31" s="470"/>
      <c r="D31" s="470"/>
      <c r="E31" s="73"/>
      <c r="F31" s="73"/>
      <c r="G31" s="73"/>
      <c r="H31" s="73"/>
      <c r="L31" s="470" t="s">
        <v>47</v>
      </c>
      <c r="M31" s="470"/>
      <c r="N31" s="470"/>
      <c r="O31" s="470"/>
      <c r="P31" s="470"/>
      <c r="Q31" s="470"/>
      <c r="R31" s="42"/>
      <c r="S31" s="42"/>
    </row>
    <row r="45" ht="16.5">
      <c r="A45" s="74"/>
    </row>
  </sheetData>
  <sheetProtection/>
  <mergeCells count="21">
    <mergeCell ref="R7:S7"/>
    <mergeCell ref="A20:B20"/>
    <mergeCell ref="L22:Q22"/>
    <mergeCell ref="L23:Q23"/>
    <mergeCell ref="G7:H7"/>
    <mergeCell ref="A7:A8"/>
    <mergeCell ref="J1:Q1"/>
    <mergeCell ref="K2:Q2"/>
    <mergeCell ref="A4:Q4"/>
    <mergeCell ref="A5:Q5"/>
    <mergeCell ref="N6:Q6"/>
    <mergeCell ref="I7:J7"/>
    <mergeCell ref="C7:D7"/>
    <mergeCell ref="A31:D31"/>
    <mergeCell ref="L31:Q31"/>
    <mergeCell ref="K7:L7"/>
    <mergeCell ref="M7:N7"/>
    <mergeCell ref="O7:P7"/>
    <mergeCell ref="E7:F7"/>
    <mergeCell ref="L24:Q24"/>
    <mergeCell ref="A23:D23"/>
  </mergeCells>
  <printOptions horizontalCentered="1"/>
  <pageMargins left="0.7086614173228347" right="0.7086614173228347" top="0.7480314960629921" bottom="0.7480314960629921" header="0.31496062992125984" footer="0.31496062992125984"/>
  <pageSetup horizontalDpi="600" verticalDpi="600" orientation="landscape" scale="56" r:id="rId1"/>
  <colBreaks count="1" manualBreakCount="1">
    <brk id="17" max="65535" man="1"/>
  </colBreaks>
</worksheet>
</file>

<file path=xl/worksheets/sheet2.xml><?xml version="1.0" encoding="utf-8"?>
<worksheet xmlns="http://schemas.openxmlformats.org/spreadsheetml/2006/main" xmlns:r="http://schemas.openxmlformats.org/officeDocument/2006/relationships">
  <dimension ref="A1:AA98"/>
  <sheetViews>
    <sheetView view="pageBreakPreview" zoomScale="115" zoomScaleNormal="70" zoomScaleSheetLayoutView="115" zoomScalePageLayoutView="0" workbookViewId="0" topLeftCell="A73">
      <selection activeCell="F31" sqref="F31"/>
    </sheetView>
  </sheetViews>
  <sheetFormatPr defaultColWidth="8.88671875" defaultRowHeight="16.5"/>
  <cols>
    <col min="1" max="1" width="3.10546875" style="240" customWidth="1"/>
    <col min="2" max="2" width="22.21484375" style="269" customWidth="1"/>
    <col min="3" max="3" width="8.6640625" style="3" customWidth="1"/>
    <col min="4" max="4" width="9.21484375" style="163" customWidth="1"/>
    <col min="5" max="5" width="8.3359375" style="240" customWidth="1"/>
    <col min="6" max="7" width="6.5546875" style="240" customWidth="1"/>
    <col min="8" max="8" width="8.5546875" style="3" customWidth="1"/>
    <col min="9" max="10" width="8.4453125" style="3" customWidth="1"/>
    <col min="11" max="11" width="8.6640625" style="240" customWidth="1"/>
    <col min="12" max="12" width="7.5546875" style="240" customWidth="1"/>
    <col min="13" max="13" width="7.21484375" style="270" customWidth="1"/>
    <col min="14" max="14" width="7.99609375" style="270" customWidth="1"/>
    <col min="15" max="15" width="6.4453125" style="270" customWidth="1"/>
    <col min="16" max="16" width="7.4453125" style="270" customWidth="1"/>
    <col min="17" max="17" width="7.6640625" style="270" customWidth="1"/>
    <col min="18" max="18" width="6.21484375" style="270" customWidth="1"/>
    <col min="19" max="19" width="7.10546875" style="270" customWidth="1"/>
    <col min="20" max="20" width="7.99609375" style="271" customWidth="1"/>
    <col min="21" max="21" width="6.6640625" style="272" customWidth="1"/>
    <col min="22" max="22" width="9.6640625" style="278" customWidth="1"/>
    <col min="23" max="23" width="11.99609375" style="240" customWidth="1"/>
    <col min="24" max="24" width="7.88671875" style="240" customWidth="1"/>
    <col min="25" max="26" width="5.88671875" style="240" customWidth="1"/>
    <col min="27" max="27" width="10.21484375" style="278" customWidth="1"/>
    <col min="28" max="16384" width="8.88671875" style="240" customWidth="1"/>
  </cols>
  <sheetData>
    <row r="1" spans="1:21" ht="52.5" customHeight="1">
      <c r="A1" s="407" t="s">
        <v>277</v>
      </c>
      <c r="B1" s="407"/>
      <c r="C1" s="407"/>
      <c r="D1" s="407"/>
      <c r="E1" s="399" t="s">
        <v>214</v>
      </c>
      <c r="F1" s="399"/>
      <c r="G1" s="399"/>
      <c r="H1" s="399"/>
      <c r="I1" s="399"/>
      <c r="J1" s="399"/>
      <c r="K1" s="399"/>
      <c r="L1" s="399"/>
      <c r="M1" s="399"/>
      <c r="N1" s="399"/>
      <c r="O1" s="399"/>
      <c r="P1" s="408" t="s">
        <v>278</v>
      </c>
      <c r="Q1" s="408"/>
      <c r="R1" s="408"/>
      <c r="S1" s="408"/>
      <c r="T1" s="408"/>
      <c r="U1" s="408"/>
    </row>
    <row r="2" spans="1:21" ht="17.25">
      <c r="A2" s="238"/>
      <c r="B2" s="238"/>
      <c r="C2" s="238"/>
      <c r="D2" s="273"/>
      <c r="E2" s="395" t="str">
        <f>'BIỂU 04 - Tổng hợp Việc'!E2</f>
        <v>8 tháng 2020 (Từ ngày 01/10/2019 đến ngày 31/5/2020)</v>
      </c>
      <c r="F2" s="395"/>
      <c r="G2" s="395"/>
      <c r="H2" s="395"/>
      <c r="I2" s="395"/>
      <c r="J2" s="395"/>
      <c r="K2" s="395"/>
      <c r="L2" s="395"/>
      <c r="M2" s="395"/>
      <c r="N2" s="395"/>
      <c r="O2" s="395"/>
      <c r="P2" s="239"/>
      <c r="Q2" s="239"/>
      <c r="R2" s="239"/>
      <c r="S2" s="239"/>
      <c r="T2" s="239"/>
      <c r="U2" s="239"/>
    </row>
    <row r="3" spans="1:21" ht="17.25" customHeight="1">
      <c r="A3" s="241"/>
      <c r="B3" s="226"/>
      <c r="C3" s="4"/>
      <c r="D3" s="274"/>
      <c r="E3" s="4"/>
      <c r="F3" s="4"/>
      <c r="G3" s="4"/>
      <c r="H3" s="4"/>
      <c r="I3" s="4"/>
      <c r="J3" s="4"/>
      <c r="K3" s="4"/>
      <c r="L3" s="4"/>
      <c r="M3" s="4"/>
      <c r="N3" s="4"/>
      <c r="O3" s="4"/>
      <c r="P3" s="4"/>
      <c r="Q3" s="4"/>
      <c r="R3" s="4"/>
      <c r="S3" s="4"/>
      <c r="T3" s="242"/>
      <c r="U3" s="243" t="s">
        <v>172</v>
      </c>
    </row>
    <row r="4" spans="1:27" s="244" customFormat="1" ht="15.75" customHeight="1">
      <c r="A4" s="386" t="s">
        <v>1</v>
      </c>
      <c r="B4" s="386" t="s">
        <v>2</v>
      </c>
      <c r="C4" s="387" t="s">
        <v>4</v>
      </c>
      <c r="D4" s="387" t="s">
        <v>5</v>
      </c>
      <c r="E4" s="387"/>
      <c r="F4" s="386" t="s">
        <v>6</v>
      </c>
      <c r="G4" s="386" t="s">
        <v>173</v>
      </c>
      <c r="H4" s="386" t="s">
        <v>8</v>
      </c>
      <c r="I4" s="387" t="s">
        <v>5</v>
      </c>
      <c r="J4" s="387"/>
      <c r="K4" s="387"/>
      <c r="L4" s="387"/>
      <c r="M4" s="387"/>
      <c r="N4" s="387"/>
      <c r="O4" s="387"/>
      <c r="P4" s="387"/>
      <c r="Q4" s="387"/>
      <c r="R4" s="387"/>
      <c r="S4" s="387"/>
      <c r="T4" s="406" t="s">
        <v>9</v>
      </c>
      <c r="U4" s="391" t="s">
        <v>10</v>
      </c>
      <c r="V4" s="409" t="s">
        <v>266</v>
      </c>
      <c r="X4" s="410" t="s">
        <v>257</v>
      </c>
      <c r="Y4" s="410" t="s">
        <v>258</v>
      </c>
      <c r="Z4" s="410" t="s">
        <v>259</v>
      </c>
      <c r="AA4" s="285"/>
    </row>
    <row r="5" spans="1:27" s="245" customFormat="1" ht="15.75" customHeight="1">
      <c r="A5" s="386"/>
      <c r="B5" s="386"/>
      <c r="C5" s="387"/>
      <c r="D5" s="392" t="s">
        <v>11</v>
      </c>
      <c r="E5" s="387" t="s">
        <v>12</v>
      </c>
      <c r="F5" s="386"/>
      <c r="G5" s="386"/>
      <c r="H5" s="386"/>
      <c r="I5" s="386" t="s">
        <v>13</v>
      </c>
      <c r="J5" s="387" t="s">
        <v>5</v>
      </c>
      <c r="K5" s="387"/>
      <c r="L5" s="387"/>
      <c r="M5" s="387"/>
      <c r="N5" s="387"/>
      <c r="O5" s="387"/>
      <c r="P5" s="387"/>
      <c r="Q5" s="386" t="s">
        <v>14</v>
      </c>
      <c r="R5" s="386" t="s">
        <v>15</v>
      </c>
      <c r="S5" s="386" t="s">
        <v>16</v>
      </c>
      <c r="T5" s="406"/>
      <c r="U5" s="391"/>
      <c r="V5" s="409"/>
      <c r="X5" s="410"/>
      <c r="Y5" s="410"/>
      <c r="Z5" s="410"/>
      <c r="AA5" s="286"/>
    </row>
    <row r="6" spans="1:27" s="244" customFormat="1" ht="15.75" customHeight="1">
      <c r="A6" s="386"/>
      <c r="B6" s="386"/>
      <c r="C6" s="387"/>
      <c r="D6" s="392"/>
      <c r="E6" s="387"/>
      <c r="F6" s="386"/>
      <c r="G6" s="386"/>
      <c r="H6" s="386"/>
      <c r="I6" s="386"/>
      <c r="J6" s="386" t="s">
        <v>17</v>
      </c>
      <c r="K6" s="387" t="s">
        <v>5</v>
      </c>
      <c r="L6" s="387"/>
      <c r="M6" s="387"/>
      <c r="N6" s="386" t="s">
        <v>18</v>
      </c>
      <c r="O6" s="386" t="s">
        <v>19</v>
      </c>
      <c r="P6" s="386" t="s">
        <v>20</v>
      </c>
      <c r="Q6" s="386"/>
      <c r="R6" s="386"/>
      <c r="S6" s="386"/>
      <c r="T6" s="406"/>
      <c r="U6" s="391"/>
      <c r="V6" s="409"/>
      <c r="X6" s="410"/>
      <c r="Y6" s="410"/>
      <c r="Z6" s="410"/>
      <c r="AA6" s="285"/>
    </row>
    <row r="7" spans="1:27" s="244" customFormat="1" ht="15.75" customHeight="1">
      <c r="A7" s="386"/>
      <c r="B7" s="386"/>
      <c r="C7" s="387"/>
      <c r="D7" s="392"/>
      <c r="E7" s="387"/>
      <c r="F7" s="386"/>
      <c r="G7" s="386"/>
      <c r="H7" s="386"/>
      <c r="I7" s="386"/>
      <c r="J7" s="386"/>
      <c r="K7" s="387"/>
      <c r="L7" s="387"/>
      <c r="M7" s="387"/>
      <c r="N7" s="386"/>
      <c r="O7" s="386"/>
      <c r="P7" s="386"/>
      <c r="Q7" s="386"/>
      <c r="R7" s="386"/>
      <c r="S7" s="386"/>
      <c r="T7" s="406"/>
      <c r="U7" s="391"/>
      <c r="V7" s="409"/>
      <c r="X7" s="410"/>
      <c r="Y7" s="410"/>
      <c r="Z7" s="410"/>
      <c r="AA7" s="285"/>
    </row>
    <row r="8" spans="1:27" s="244" customFormat="1" ht="69" customHeight="1">
      <c r="A8" s="386"/>
      <c r="B8" s="386"/>
      <c r="C8" s="387"/>
      <c r="D8" s="392"/>
      <c r="E8" s="387"/>
      <c r="F8" s="386"/>
      <c r="G8" s="386"/>
      <c r="H8" s="386"/>
      <c r="I8" s="386"/>
      <c r="J8" s="386"/>
      <c r="K8" s="137" t="s">
        <v>21</v>
      </c>
      <c r="L8" s="137" t="s">
        <v>22</v>
      </c>
      <c r="M8" s="137" t="s">
        <v>174</v>
      </c>
      <c r="N8" s="386"/>
      <c r="O8" s="386"/>
      <c r="P8" s="386"/>
      <c r="Q8" s="386"/>
      <c r="R8" s="386"/>
      <c r="S8" s="386"/>
      <c r="T8" s="406"/>
      <c r="U8" s="391"/>
      <c r="V8" s="382">
        <f>(38%/12)*V10</f>
        <v>0.25333333333333335</v>
      </c>
      <c r="W8" s="159"/>
      <c r="X8" s="410"/>
      <c r="Y8" s="410"/>
      <c r="Z8" s="410"/>
      <c r="AA8" s="285"/>
    </row>
    <row r="9" spans="1:26" ht="14.25" customHeight="1">
      <c r="A9" s="405" t="s">
        <v>23</v>
      </c>
      <c r="B9" s="405"/>
      <c r="C9" s="137" t="s">
        <v>24</v>
      </c>
      <c r="D9" s="380" t="s">
        <v>25</v>
      </c>
      <c r="E9" s="160" t="s">
        <v>26</v>
      </c>
      <c r="F9" s="160" t="s">
        <v>27</v>
      </c>
      <c r="G9" s="160" t="s">
        <v>28</v>
      </c>
      <c r="H9" s="137" t="s">
        <v>29</v>
      </c>
      <c r="I9" s="137" t="s">
        <v>30</v>
      </c>
      <c r="J9" s="137" t="s">
        <v>31</v>
      </c>
      <c r="K9" s="160" t="s">
        <v>32</v>
      </c>
      <c r="L9" s="160" t="s">
        <v>33</v>
      </c>
      <c r="M9" s="160" t="s">
        <v>34</v>
      </c>
      <c r="N9" s="160" t="s">
        <v>35</v>
      </c>
      <c r="O9" s="160" t="s">
        <v>36</v>
      </c>
      <c r="P9" s="160" t="s">
        <v>37</v>
      </c>
      <c r="Q9" s="160" t="s">
        <v>38</v>
      </c>
      <c r="R9" s="160" t="s">
        <v>39</v>
      </c>
      <c r="S9" s="160" t="s">
        <v>40</v>
      </c>
      <c r="T9" s="161" t="s">
        <v>41</v>
      </c>
      <c r="U9" s="162" t="s">
        <v>42</v>
      </c>
      <c r="V9" s="163"/>
      <c r="W9" s="246"/>
      <c r="X9" s="247"/>
      <c r="Y9" s="247"/>
      <c r="Z9" s="247"/>
    </row>
    <row r="10" spans="1:27" ht="19.5" customHeight="1">
      <c r="A10" s="386" t="s">
        <v>175</v>
      </c>
      <c r="B10" s="386"/>
      <c r="C10" s="153">
        <f aca="true" t="shared" si="0" ref="C10:T10">C11+C22</f>
        <v>2447089784.677</v>
      </c>
      <c r="D10" s="275">
        <f t="shared" si="0"/>
        <v>1768614489.922</v>
      </c>
      <c r="E10" s="174">
        <f t="shared" si="0"/>
        <v>678475294.755</v>
      </c>
      <c r="F10" s="174">
        <f t="shared" si="0"/>
        <v>78047299</v>
      </c>
      <c r="G10" s="174">
        <f t="shared" si="0"/>
        <v>1200402.946</v>
      </c>
      <c r="H10" s="153">
        <f t="shared" si="0"/>
        <v>2367842082.731</v>
      </c>
      <c r="I10" s="153">
        <f t="shared" si="0"/>
        <v>1502116620.384</v>
      </c>
      <c r="J10" s="153">
        <f t="shared" si="0"/>
        <v>283665360.65</v>
      </c>
      <c r="K10" s="174">
        <f t="shared" si="0"/>
        <v>236752190.245</v>
      </c>
      <c r="L10" s="174">
        <f t="shared" si="0"/>
        <v>46913170.405</v>
      </c>
      <c r="M10" s="174">
        <f t="shared" si="0"/>
        <v>0</v>
      </c>
      <c r="N10" s="174">
        <f t="shared" si="0"/>
        <v>1193298294.734</v>
      </c>
      <c r="O10" s="174">
        <f t="shared" si="0"/>
        <v>9294308</v>
      </c>
      <c r="P10" s="174">
        <f t="shared" si="0"/>
        <v>15858657</v>
      </c>
      <c r="Q10" s="174">
        <f t="shared" si="0"/>
        <v>852084411.347</v>
      </c>
      <c r="R10" s="174">
        <f t="shared" si="0"/>
        <v>11351935</v>
      </c>
      <c r="S10" s="174">
        <f t="shared" si="0"/>
        <v>2289116</v>
      </c>
      <c r="T10" s="174">
        <f t="shared" si="0"/>
        <v>2084176722.0809999</v>
      </c>
      <c r="U10" s="248">
        <f aca="true" t="shared" si="1" ref="U10:U76">IF(I10&lt;&gt;0,J10/I10,"")</f>
        <v>0.18884376672264233</v>
      </c>
      <c r="V10" s="279">
        <f>VALUE(LEFT(E2,2))</f>
        <v>8</v>
      </c>
      <c r="W10" s="249" t="s">
        <v>43</v>
      </c>
      <c r="X10" s="250">
        <f>I10/H10</f>
        <v>0.6343820947094169</v>
      </c>
      <c r="Y10" s="247"/>
      <c r="Z10" s="247"/>
      <c r="AA10" s="278" t="str">
        <f>IF(AND(C10=D10+E10,C10=F10+G10+H10,H10=SUM(K10:P10)+SUM(Q10:S10),C10=F10+G10+H10),"Đúng","Sai")</f>
        <v>Đúng</v>
      </c>
    </row>
    <row r="11" spans="1:27" s="252" customFormat="1" ht="22.5" customHeight="1">
      <c r="A11" s="177" t="s">
        <v>45</v>
      </c>
      <c r="B11" s="212" t="s">
        <v>46</v>
      </c>
      <c r="C11" s="153">
        <f>SUM(C12:C21)</f>
        <v>320977076</v>
      </c>
      <c r="D11" s="275">
        <f>SUM(D12:D21)</f>
        <v>251174004</v>
      </c>
      <c r="E11" s="174">
        <f>SUM(E12:E21)</f>
        <v>69803072</v>
      </c>
      <c r="F11" s="174">
        <f>SUM(F12:F21)</f>
        <v>17476404</v>
      </c>
      <c r="G11" s="174">
        <f>SUM(G12:G21)</f>
        <v>0</v>
      </c>
      <c r="H11" s="153">
        <f>I11+Q11+R11+S11</f>
        <v>303500672</v>
      </c>
      <c r="I11" s="153">
        <f>SUM(J11,N11:P11)</f>
        <v>263568430</v>
      </c>
      <c r="J11" s="153">
        <f>SUM(K11:M11)</f>
        <v>35649247</v>
      </c>
      <c r="K11" s="174">
        <f aca="true" t="shared" si="2" ref="K11:S11">SUM(K12:K21)</f>
        <v>34686682</v>
      </c>
      <c r="L11" s="174">
        <f t="shared" si="2"/>
        <v>962565</v>
      </c>
      <c r="M11" s="174">
        <f t="shared" si="2"/>
        <v>0</v>
      </c>
      <c r="N11" s="174">
        <f t="shared" si="2"/>
        <v>212302090</v>
      </c>
      <c r="O11" s="174">
        <f t="shared" si="2"/>
        <v>49400</v>
      </c>
      <c r="P11" s="174">
        <f t="shared" si="2"/>
        <v>15567693</v>
      </c>
      <c r="Q11" s="174">
        <f t="shared" si="2"/>
        <v>39832094</v>
      </c>
      <c r="R11" s="174">
        <f t="shared" si="2"/>
        <v>0</v>
      </c>
      <c r="S11" s="174">
        <f t="shared" si="2"/>
        <v>100148</v>
      </c>
      <c r="T11" s="174">
        <f aca="true" t="shared" si="3" ref="T11:T77">SUM(N11:S11)</f>
        <v>267851425</v>
      </c>
      <c r="U11" s="248">
        <f t="shared" si="1"/>
        <v>0.13525613443157816</v>
      </c>
      <c r="V11" s="199"/>
      <c r="W11" s="249"/>
      <c r="X11" s="250">
        <f aca="true" t="shared" si="4" ref="X11:X77">I11/H11</f>
        <v>0.8684278300378854</v>
      </c>
      <c r="Y11" s="251"/>
      <c r="Z11" s="251"/>
      <c r="AA11" s="278" t="str">
        <f aca="true" t="shared" si="5" ref="AA11:AA77">IF(AND(C11=D11+E11,C11=F11+G11+H11,H11=SUM(K11:P11)+SUM(Q11:S11),C11=F11+G11+H11),"Đúng","Sai")</f>
        <v>Đúng</v>
      </c>
    </row>
    <row r="12" spans="1:27" s="252" customFormat="1" ht="13.5" customHeight="1">
      <c r="A12" s="148" t="s">
        <v>24</v>
      </c>
      <c r="B12" s="288" t="s">
        <v>47</v>
      </c>
      <c r="C12" s="289">
        <v>17900</v>
      </c>
      <c r="D12" s="294"/>
      <c r="E12" s="290">
        <v>17900</v>
      </c>
      <c r="F12" s="290"/>
      <c r="G12" s="290"/>
      <c r="H12" s="289">
        <v>17900</v>
      </c>
      <c r="I12" s="289">
        <v>17900</v>
      </c>
      <c r="J12" s="289">
        <v>17900</v>
      </c>
      <c r="K12" s="290">
        <v>17900</v>
      </c>
      <c r="L12" s="290"/>
      <c r="M12" s="290"/>
      <c r="N12" s="290"/>
      <c r="O12" s="290"/>
      <c r="P12" s="290"/>
      <c r="Q12" s="290"/>
      <c r="R12" s="290"/>
      <c r="S12" s="290"/>
      <c r="T12" s="174">
        <f t="shared" si="3"/>
        <v>0</v>
      </c>
      <c r="U12" s="248">
        <f t="shared" si="1"/>
        <v>1</v>
      </c>
      <c r="V12" s="199" t="str">
        <f aca="true" t="shared" si="6" ref="V12:V78">IF(U12&gt;=((38%/12)*$V$10),"Đạt","Không đạt")</f>
        <v>Đạt</v>
      </c>
      <c r="W12" s="249">
        <f aca="true" t="shared" si="7" ref="W12:W78">J12</f>
        <v>17900</v>
      </c>
      <c r="X12" s="250">
        <f t="shared" si="4"/>
        <v>1</v>
      </c>
      <c r="Y12" s="251">
        <f aca="true" t="shared" si="8" ref="Y12:Y21">RANK(J12,$J$12:$J$21)</f>
        <v>6</v>
      </c>
      <c r="Z12" s="251">
        <f aca="true" t="shared" si="9" ref="Z12:Z43">RANK(W12,$W$12:$W$89)</f>
        <v>57</v>
      </c>
      <c r="AA12" s="278" t="str">
        <f t="shared" si="5"/>
        <v>Đúng</v>
      </c>
    </row>
    <row r="13" spans="1:27" s="252" customFormat="1" ht="13.5" customHeight="1">
      <c r="A13" s="148" t="s">
        <v>25</v>
      </c>
      <c r="B13" s="291" t="s">
        <v>48</v>
      </c>
      <c r="C13" s="289">
        <v>700</v>
      </c>
      <c r="D13" s="276"/>
      <c r="E13" s="290">
        <v>700</v>
      </c>
      <c r="F13" s="290"/>
      <c r="G13" s="290"/>
      <c r="H13" s="289">
        <v>700</v>
      </c>
      <c r="I13" s="289">
        <v>700</v>
      </c>
      <c r="J13" s="289">
        <v>700</v>
      </c>
      <c r="K13" s="290">
        <v>700</v>
      </c>
      <c r="L13" s="290"/>
      <c r="M13" s="290"/>
      <c r="N13" s="290"/>
      <c r="O13" s="290"/>
      <c r="P13" s="290"/>
      <c r="Q13" s="290"/>
      <c r="R13" s="290"/>
      <c r="S13" s="290"/>
      <c r="T13" s="174">
        <f t="shared" si="3"/>
        <v>0</v>
      </c>
      <c r="U13" s="248">
        <f t="shared" si="1"/>
        <v>1</v>
      </c>
      <c r="V13" s="199" t="str">
        <f t="shared" si="6"/>
        <v>Đạt</v>
      </c>
      <c r="W13" s="249">
        <f t="shared" si="7"/>
        <v>700</v>
      </c>
      <c r="X13" s="250">
        <f t="shared" si="4"/>
        <v>1</v>
      </c>
      <c r="Y13" s="251">
        <f t="shared" si="8"/>
        <v>9</v>
      </c>
      <c r="Z13" s="251">
        <f t="shared" si="9"/>
        <v>65</v>
      </c>
      <c r="AA13" s="278" t="str">
        <f t="shared" si="5"/>
        <v>Đúng</v>
      </c>
    </row>
    <row r="14" spans="1:27" s="252" customFormat="1" ht="13.5" customHeight="1">
      <c r="A14" s="148" t="s">
        <v>26</v>
      </c>
      <c r="B14" s="291" t="s">
        <v>49</v>
      </c>
      <c r="C14" s="289">
        <v>1000</v>
      </c>
      <c r="D14" s="276"/>
      <c r="E14" s="290">
        <v>1000</v>
      </c>
      <c r="F14" s="290"/>
      <c r="G14" s="290"/>
      <c r="H14" s="289">
        <v>1000</v>
      </c>
      <c r="I14" s="289">
        <v>1000</v>
      </c>
      <c r="J14" s="289">
        <v>1000</v>
      </c>
      <c r="K14" s="290">
        <v>1000</v>
      </c>
      <c r="L14" s="290"/>
      <c r="M14" s="290"/>
      <c r="N14" s="290"/>
      <c r="O14" s="290"/>
      <c r="P14" s="290"/>
      <c r="Q14" s="290"/>
      <c r="R14" s="290"/>
      <c r="S14" s="290"/>
      <c r="T14" s="174">
        <f t="shared" si="3"/>
        <v>0</v>
      </c>
      <c r="U14" s="248">
        <f t="shared" si="1"/>
        <v>1</v>
      </c>
      <c r="V14" s="199" t="str">
        <f t="shared" si="6"/>
        <v>Đạt</v>
      </c>
      <c r="W14" s="249">
        <f t="shared" si="7"/>
        <v>1000</v>
      </c>
      <c r="X14" s="250">
        <f t="shared" si="4"/>
        <v>1</v>
      </c>
      <c r="Y14" s="251">
        <f t="shared" si="8"/>
        <v>8</v>
      </c>
      <c r="Z14" s="251">
        <f t="shared" si="9"/>
        <v>63</v>
      </c>
      <c r="AA14" s="278" t="str">
        <f t="shared" si="5"/>
        <v>Đúng</v>
      </c>
    </row>
    <row r="15" spans="1:27" s="252" customFormat="1" ht="13.5" customHeight="1">
      <c r="A15" s="148" t="s">
        <v>27</v>
      </c>
      <c r="B15" s="292" t="s">
        <v>50</v>
      </c>
      <c r="C15" s="289">
        <v>1500</v>
      </c>
      <c r="D15" s="276"/>
      <c r="E15" s="290">
        <v>1500</v>
      </c>
      <c r="F15" s="290"/>
      <c r="G15" s="290"/>
      <c r="H15" s="289">
        <v>1500</v>
      </c>
      <c r="I15" s="289">
        <v>1500</v>
      </c>
      <c r="J15" s="289">
        <v>1500</v>
      </c>
      <c r="K15" s="290">
        <v>1500</v>
      </c>
      <c r="L15" s="290"/>
      <c r="M15" s="290"/>
      <c r="N15" s="290"/>
      <c r="O15" s="290"/>
      <c r="P15" s="290"/>
      <c r="Q15" s="290"/>
      <c r="R15" s="290"/>
      <c r="S15" s="290"/>
      <c r="T15" s="174">
        <f t="shared" si="3"/>
        <v>0</v>
      </c>
      <c r="U15" s="248">
        <f t="shared" si="1"/>
        <v>1</v>
      </c>
      <c r="V15" s="199" t="str">
        <f t="shared" si="6"/>
        <v>Đạt</v>
      </c>
      <c r="W15" s="249">
        <f t="shared" si="7"/>
        <v>1500</v>
      </c>
      <c r="X15" s="250">
        <f t="shared" si="4"/>
        <v>1</v>
      </c>
      <c r="Y15" s="251">
        <f t="shared" si="8"/>
        <v>7</v>
      </c>
      <c r="Z15" s="251">
        <f t="shared" si="9"/>
        <v>62</v>
      </c>
      <c r="AA15" s="278" t="str">
        <f t="shared" si="5"/>
        <v>Đúng</v>
      </c>
    </row>
    <row r="16" spans="1:27" s="252" customFormat="1" ht="13.5" customHeight="1">
      <c r="A16" s="148" t="s">
        <v>28</v>
      </c>
      <c r="B16" s="292" t="s">
        <v>51</v>
      </c>
      <c r="C16" s="289">
        <v>96073445</v>
      </c>
      <c r="D16" s="276">
        <v>69934056</v>
      </c>
      <c r="E16" s="290">
        <v>26139389</v>
      </c>
      <c r="F16" s="290">
        <v>15286582</v>
      </c>
      <c r="G16" s="290"/>
      <c r="H16" s="289">
        <v>80786863</v>
      </c>
      <c r="I16" s="289">
        <v>75981530</v>
      </c>
      <c r="J16" s="289">
        <v>4766342</v>
      </c>
      <c r="K16" s="290">
        <v>3875479</v>
      </c>
      <c r="L16" s="290">
        <v>890863</v>
      </c>
      <c r="M16" s="290"/>
      <c r="N16" s="290">
        <v>71215188</v>
      </c>
      <c r="O16" s="290"/>
      <c r="P16" s="290"/>
      <c r="Q16" s="290">
        <v>4705185</v>
      </c>
      <c r="R16" s="290">
        <v>0</v>
      </c>
      <c r="S16" s="290">
        <v>100148</v>
      </c>
      <c r="T16" s="174">
        <f t="shared" si="3"/>
        <v>76020521</v>
      </c>
      <c r="U16" s="248">
        <f t="shared" si="1"/>
        <v>0.06273027142254177</v>
      </c>
      <c r="V16" s="199" t="str">
        <f t="shared" si="6"/>
        <v>Không đạt</v>
      </c>
      <c r="W16" s="249">
        <f t="shared" si="7"/>
        <v>4766342</v>
      </c>
      <c r="X16" s="250">
        <f t="shared" si="4"/>
        <v>0.9405183860153105</v>
      </c>
      <c r="Y16" s="251">
        <f t="shared" si="8"/>
        <v>3</v>
      </c>
      <c r="Z16" s="251">
        <f t="shared" si="9"/>
        <v>22</v>
      </c>
      <c r="AA16" s="278" t="str">
        <f t="shared" si="5"/>
        <v>Đúng</v>
      </c>
    </row>
    <row r="17" spans="1:27" s="252" customFormat="1" ht="13.5" customHeight="1">
      <c r="A17" s="148" t="s">
        <v>29</v>
      </c>
      <c r="B17" s="292" t="s">
        <v>52</v>
      </c>
      <c r="C17" s="289">
        <v>74902850</v>
      </c>
      <c r="D17" s="276">
        <v>58260684</v>
      </c>
      <c r="E17" s="290">
        <v>16642166</v>
      </c>
      <c r="F17" s="290">
        <v>1228558</v>
      </c>
      <c r="G17" s="290"/>
      <c r="H17" s="289">
        <v>73674292</v>
      </c>
      <c r="I17" s="289">
        <v>69550166</v>
      </c>
      <c r="J17" s="289">
        <v>7435052</v>
      </c>
      <c r="K17" s="290">
        <v>7381701</v>
      </c>
      <c r="L17" s="290">
        <v>53351</v>
      </c>
      <c r="M17" s="290"/>
      <c r="N17" s="290">
        <v>62065714</v>
      </c>
      <c r="O17" s="290">
        <v>49400</v>
      </c>
      <c r="P17" s="290"/>
      <c r="Q17" s="290">
        <v>4124126</v>
      </c>
      <c r="R17" s="290">
        <v>0</v>
      </c>
      <c r="S17" s="290"/>
      <c r="T17" s="174">
        <f t="shared" si="3"/>
        <v>66239240</v>
      </c>
      <c r="U17" s="248">
        <f t="shared" si="1"/>
        <v>0.10690200221808241</v>
      </c>
      <c r="V17" s="199" t="str">
        <f t="shared" si="6"/>
        <v>Không đạt</v>
      </c>
      <c r="W17" s="249">
        <f t="shared" si="7"/>
        <v>7435052</v>
      </c>
      <c r="X17" s="250">
        <f t="shared" si="4"/>
        <v>0.9440221834775148</v>
      </c>
      <c r="Y17" s="251">
        <f t="shared" si="8"/>
        <v>2</v>
      </c>
      <c r="Z17" s="251">
        <f t="shared" si="9"/>
        <v>11</v>
      </c>
      <c r="AA17" s="278" t="str">
        <f t="shared" si="5"/>
        <v>Đúng</v>
      </c>
    </row>
    <row r="18" spans="1:27" s="252" customFormat="1" ht="13.5" customHeight="1">
      <c r="A18" s="148" t="s">
        <v>30</v>
      </c>
      <c r="B18" s="292" t="s">
        <v>53</v>
      </c>
      <c r="C18" s="289">
        <v>83021676</v>
      </c>
      <c r="D18" s="276">
        <v>80747816</v>
      </c>
      <c r="E18" s="290">
        <v>2273860</v>
      </c>
      <c r="F18" s="290">
        <v>76511</v>
      </c>
      <c r="G18" s="290"/>
      <c r="H18" s="289">
        <v>82945165</v>
      </c>
      <c r="I18" s="289">
        <v>55722228</v>
      </c>
      <c r="J18" s="289">
        <v>640497</v>
      </c>
      <c r="K18" s="290">
        <v>622146</v>
      </c>
      <c r="L18" s="290">
        <v>18351</v>
      </c>
      <c r="M18" s="290"/>
      <c r="N18" s="290">
        <v>39514038</v>
      </c>
      <c r="O18" s="290"/>
      <c r="P18" s="290">
        <v>15567693</v>
      </c>
      <c r="Q18" s="290">
        <v>27222937</v>
      </c>
      <c r="R18" s="290"/>
      <c r="S18" s="290"/>
      <c r="T18" s="174">
        <f t="shared" si="3"/>
        <v>82304668</v>
      </c>
      <c r="U18" s="248">
        <f t="shared" si="1"/>
        <v>0.011494461420315067</v>
      </c>
      <c r="V18" s="199" t="str">
        <f t="shared" si="6"/>
        <v>Không đạt</v>
      </c>
      <c r="W18" s="249">
        <f t="shared" si="7"/>
        <v>640497</v>
      </c>
      <c r="X18" s="250">
        <f t="shared" si="4"/>
        <v>0.6717959750878788</v>
      </c>
      <c r="Y18" s="251">
        <f t="shared" si="8"/>
        <v>4</v>
      </c>
      <c r="Z18" s="251">
        <f t="shared" si="9"/>
        <v>52</v>
      </c>
      <c r="AA18" s="278" t="str">
        <f t="shared" si="5"/>
        <v>Đúng</v>
      </c>
    </row>
    <row r="19" spans="1:27" s="252" customFormat="1" ht="13.5" customHeight="1">
      <c r="A19" s="148" t="s">
        <v>31</v>
      </c>
      <c r="B19" s="292" t="s">
        <v>54</v>
      </c>
      <c r="C19" s="289">
        <v>900</v>
      </c>
      <c r="D19" s="276"/>
      <c r="E19" s="290">
        <v>900</v>
      </c>
      <c r="F19" s="290"/>
      <c r="G19" s="290"/>
      <c r="H19" s="289">
        <v>900</v>
      </c>
      <c r="I19" s="289">
        <v>900</v>
      </c>
      <c r="J19" s="289">
        <v>600</v>
      </c>
      <c r="K19" s="290">
        <v>600</v>
      </c>
      <c r="L19" s="290"/>
      <c r="M19" s="290"/>
      <c r="N19" s="290">
        <v>300</v>
      </c>
      <c r="O19" s="290"/>
      <c r="P19" s="290"/>
      <c r="Q19" s="290"/>
      <c r="R19" s="290"/>
      <c r="S19" s="290"/>
      <c r="T19" s="174">
        <f t="shared" si="3"/>
        <v>300</v>
      </c>
      <c r="U19" s="248">
        <f t="shared" si="1"/>
        <v>0.6666666666666666</v>
      </c>
      <c r="V19" s="199" t="str">
        <f t="shared" si="6"/>
        <v>Đạt</v>
      </c>
      <c r="W19" s="249">
        <f t="shared" si="7"/>
        <v>600</v>
      </c>
      <c r="X19" s="250">
        <f t="shared" si="4"/>
        <v>1</v>
      </c>
      <c r="Y19" s="251">
        <f t="shared" si="8"/>
        <v>10</v>
      </c>
      <c r="Z19" s="251">
        <f t="shared" si="9"/>
        <v>66</v>
      </c>
      <c r="AA19" s="278" t="str">
        <f t="shared" si="5"/>
        <v>Đúng</v>
      </c>
    </row>
    <row r="20" spans="1:27" s="252" customFormat="1" ht="13.5" customHeight="1">
      <c r="A20" s="148" t="s">
        <v>32</v>
      </c>
      <c r="B20" s="293" t="s">
        <v>55</v>
      </c>
      <c r="C20" s="289">
        <v>18300</v>
      </c>
      <c r="D20" s="276"/>
      <c r="E20" s="290">
        <v>18300</v>
      </c>
      <c r="F20" s="290"/>
      <c r="G20" s="290"/>
      <c r="H20" s="289">
        <v>18300</v>
      </c>
      <c r="I20" s="289">
        <v>18300</v>
      </c>
      <c r="J20" s="289">
        <v>18300</v>
      </c>
      <c r="K20" s="290">
        <v>18300</v>
      </c>
      <c r="L20" s="290"/>
      <c r="M20" s="290"/>
      <c r="N20" s="290"/>
      <c r="O20" s="290"/>
      <c r="P20" s="290"/>
      <c r="Q20" s="290"/>
      <c r="R20" s="290"/>
      <c r="S20" s="290"/>
      <c r="T20" s="174">
        <f t="shared" si="3"/>
        <v>0</v>
      </c>
      <c r="U20" s="248">
        <f t="shared" si="1"/>
        <v>1</v>
      </c>
      <c r="V20" s="199" t="str">
        <f t="shared" si="6"/>
        <v>Đạt</v>
      </c>
      <c r="W20" s="249">
        <f t="shared" si="7"/>
        <v>18300</v>
      </c>
      <c r="X20" s="250">
        <f t="shared" si="4"/>
        <v>1</v>
      </c>
      <c r="Y20" s="251">
        <f t="shared" si="8"/>
        <v>5</v>
      </c>
      <c r="Z20" s="251">
        <f t="shared" si="9"/>
        <v>56</v>
      </c>
      <c r="AA20" s="278" t="str">
        <f t="shared" si="5"/>
        <v>Đúng</v>
      </c>
    </row>
    <row r="21" spans="1:27" s="252" customFormat="1" ht="13.5" customHeight="1">
      <c r="A21" s="148" t="s">
        <v>33</v>
      </c>
      <c r="B21" s="292" t="s">
        <v>56</v>
      </c>
      <c r="C21" s="289">
        <v>66938805</v>
      </c>
      <c r="D21" s="276">
        <v>42231448</v>
      </c>
      <c r="E21" s="290">
        <v>24707357</v>
      </c>
      <c r="F21" s="290">
        <v>884753</v>
      </c>
      <c r="G21" s="290"/>
      <c r="H21" s="289">
        <v>66054052</v>
      </c>
      <c r="I21" s="289">
        <v>62274206</v>
      </c>
      <c r="J21" s="289">
        <v>22767356</v>
      </c>
      <c r="K21" s="290">
        <v>22767356</v>
      </c>
      <c r="L21" s="290"/>
      <c r="M21" s="290"/>
      <c r="N21" s="290">
        <v>39506850</v>
      </c>
      <c r="O21" s="290"/>
      <c r="P21" s="290">
        <v>0</v>
      </c>
      <c r="Q21" s="290">
        <v>3779846</v>
      </c>
      <c r="R21" s="290">
        <v>0</v>
      </c>
      <c r="S21" s="290"/>
      <c r="T21" s="174">
        <f t="shared" si="3"/>
        <v>43286696</v>
      </c>
      <c r="U21" s="248">
        <f t="shared" si="1"/>
        <v>0.3655984951458072</v>
      </c>
      <c r="V21" s="199" t="str">
        <f t="shared" si="6"/>
        <v>Đạt</v>
      </c>
      <c r="W21" s="249">
        <f t="shared" si="7"/>
        <v>22767356</v>
      </c>
      <c r="X21" s="250">
        <f t="shared" si="4"/>
        <v>0.9427764703973043</v>
      </c>
      <c r="Y21" s="251">
        <f t="shared" si="8"/>
        <v>1</v>
      </c>
      <c r="Z21" s="251">
        <f t="shared" si="9"/>
        <v>1</v>
      </c>
      <c r="AA21" s="278" t="str">
        <f t="shared" si="5"/>
        <v>Đúng</v>
      </c>
    </row>
    <row r="22" spans="1:27" s="252" customFormat="1" ht="13.5" customHeight="1">
      <c r="A22" s="177" t="s">
        <v>57</v>
      </c>
      <c r="B22" s="212" t="s">
        <v>58</v>
      </c>
      <c r="C22" s="153">
        <f aca="true" t="shared" si="10" ref="C22:H22">C23+C31+C40+C46+C53+C60+C68+C77+C85</f>
        <v>2126112708.677</v>
      </c>
      <c r="D22" s="275">
        <f t="shared" si="10"/>
        <v>1517440485.922</v>
      </c>
      <c r="E22" s="174">
        <f t="shared" si="10"/>
        <v>608672222.755</v>
      </c>
      <c r="F22" s="174">
        <f t="shared" si="10"/>
        <v>60570895</v>
      </c>
      <c r="G22" s="174">
        <f t="shared" si="10"/>
        <v>1200402.946</v>
      </c>
      <c r="H22" s="153">
        <f t="shared" si="10"/>
        <v>2064341410.731</v>
      </c>
      <c r="I22" s="153">
        <f>SUM(J22,N22:P22)</f>
        <v>1238548190.384</v>
      </c>
      <c r="J22" s="153">
        <f aca="true" t="shared" si="11" ref="J22:T22">J23+J31+J40+J46+J53+J60+J68+J77+J85</f>
        <v>248016113.65</v>
      </c>
      <c r="K22" s="174">
        <f t="shared" si="11"/>
        <v>202065508.245</v>
      </c>
      <c r="L22" s="174">
        <f t="shared" si="11"/>
        <v>45950605.405</v>
      </c>
      <c r="M22" s="174">
        <f t="shared" si="11"/>
        <v>0</v>
      </c>
      <c r="N22" s="174">
        <f t="shared" si="11"/>
        <v>980996204.734</v>
      </c>
      <c r="O22" s="174">
        <f t="shared" si="11"/>
        <v>9244908</v>
      </c>
      <c r="P22" s="174">
        <f t="shared" si="11"/>
        <v>290964</v>
      </c>
      <c r="Q22" s="174">
        <f t="shared" si="11"/>
        <v>812252317.347</v>
      </c>
      <c r="R22" s="174">
        <f t="shared" si="11"/>
        <v>11351935</v>
      </c>
      <c r="S22" s="174">
        <f t="shared" si="11"/>
        <v>2188968</v>
      </c>
      <c r="T22" s="174">
        <f t="shared" si="11"/>
        <v>1816325297.0809999</v>
      </c>
      <c r="U22" s="248">
        <f t="shared" si="1"/>
        <v>0.20024744743529516</v>
      </c>
      <c r="V22" s="199"/>
      <c r="W22" s="249"/>
      <c r="X22" s="250">
        <f t="shared" si="4"/>
        <v>0.5999725549008971</v>
      </c>
      <c r="Y22" s="251"/>
      <c r="Z22" s="251">
        <f t="shared" si="9"/>
        <v>67</v>
      </c>
      <c r="AA22" s="278" t="str">
        <f t="shared" si="5"/>
        <v>Đúng</v>
      </c>
    </row>
    <row r="23" spans="1:27" s="254" customFormat="1" ht="15.75" customHeight="1">
      <c r="A23" s="177" t="s">
        <v>24</v>
      </c>
      <c r="B23" s="212" t="s">
        <v>59</v>
      </c>
      <c r="C23" s="153">
        <f>SUM(C24:C30)</f>
        <v>436913344</v>
      </c>
      <c r="D23" s="275">
        <f>SUM(D24:D30)</f>
        <v>315399374</v>
      </c>
      <c r="E23" s="174">
        <f>SUM(E24:E30)</f>
        <v>121513970</v>
      </c>
      <c r="F23" s="174">
        <f>SUM(F24:F30)</f>
        <v>28299186</v>
      </c>
      <c r="G23" s="174">
        <f>SUM(G24:G30)</f>
        <v>0</v>
      </c>
      <c r="H23" s="153">
        <f aca="true" t="shared" si="12" ref="H23:S23">SUM(H24:H30)</f>
        <v>408614158</v>
      </c>
      <c r="I23" s="153">
        <f>SUM(J23,N23:P23)</f>
        <v>216360861</v>
      </c>
      <c r="J23" s="153">
        <f t="shared" si="12"/>
        <v>41500293</v>
      </c>
      <c r="K23" s="174">
        <f t="shared" si="12"/>
        <v>35900429</v>
      </c>
      <c r="L23" s="174">
        <f t="shared" si="12"/>
        <v>5599864</v>
      </c>
      <c r="M23" s="174">
        <f t="shared" si="12"/>
        <v>0</v>
      </c>
      <c r="N23" s="174">
        <f t="shared" si="12"/>
        <v>166955533</v>
      </c>
      <c r="O23" s="174">
        <f t="shared" si="12"/>
        <v>7900000</v>
      </c>
      <c r="P23" s="174">
        <f t="shared" si="12"/>
        <v>5035</v>
      </c>
      <c r="Q23" s="174">
        <f>SUM(Q24:Q30)</f>
        <v>190040594</v>
      </c>
      <c r="R23" s="174">
        <f t="shared" si="12"/>
        <v>64228</v>
      </c>
      <c r="S23" s="174">
        <f t="shared" si="12"/>
        <v>2148475</v>
      </c>
      <c r="T23" s="174">
        <f t="shared" si="3"/>
        <v>367113865</v>
      </c>
      <c r="U23" s="248">
        <f t="shared" si="1"/>
        <v>0.19181053730415687</v>
      </c>
      <c r="V23" s="199"/>
      <c r="W23" s="249"/>
      <c r="X23" s="250">
        <f t="shared" si="4"/>
        <v>0.5294991785380084</v>
      </c>
      <c r="Y23" s="251"/>
      <c r="Z23" s="251">
        <f t="shared" si="9"/>
        <v>67</v>
      </c>
      <c r="AA23" s="278" t="str">
        <f t="shared" si="5"/>
        <v>Đúng</v>
      </c>
    </row>
    <row r="24" spans="1:27" s="252" customFormat="1" ht="15.75" customHeight="1">
      <c r="A24" s="148" t="s">
        <v>60</v>
      </c>
      <c r="B24" s="223" t="s">
        <v>65</v>
      </c>
      <c r="C24" s="153">
        <v>20304908</v>
      </c>
      <c r="D24" s="276">
        <v>10710041</v>
      </c>
      <c r="E24" s="253">
        <v>9594867</v>
      </c>
      <c r="F24" s="253">
        <v>83708</v>
      </c>
      <c r="G24" s="253"/>
      <c r="H24" s="153">
        <v>20221200</v>
      </c>
      <c r="I24" s="153">
        <v>13553608</v>
      </c>
      <c r="J24" s="153">
        <v>2189911</v>
      </c>
      <c r="K24" s="253">
        <v>2088948</v>
      </c>
      <c r="L24" s="253">
        <v>100963</v>
      </c>
      <c r="M24" s="253"/>
      <c r="N24" s="253">
        <v>3463697</v>
      </c>
      <c r="O24" s="253">
        <v>7900000</v>
      </c>
      <c r="P24" s="253"/>
      <c r="Q24" s="253">
        <v>6667592</v>
      </c>
      <c r="R24" s="253"/>
      <c r="S24" s="253"/>
      <c r="T24" s="174">
        <f t="shared" si="3"/>
        <v>18031289</v>
      </c>
      <c r="U24" s="248">
        <f t="shared" si="1"/>
        <v>0.16157402515994265</v>
      </c>
      <c r="V24" s="199" t="str">
        <f t="shared" si="6"/>
        <v>Không đạt</v>
      </c>
      <c r="W24" s="249">
        <f t="shared" si="7"/>
        <v>2189911</v>
      </c>
      <c r="X24" s="250">
        <f t="shared" si="4"/>
        <v>0.6702672442782822</v>
      </c>
      <c r="Y24" s="251">
        <f>RANK(J24,$J$24:$J$30)</f>
        <v>6</v>
      </c>
      <c r="Z24" s="251">
        <f t="shared" si="9"/>
        <v>36</v>
      </c>
      <c r="AA24" s="278" t="str">
        <f t="shared" si="5"/>
        <v>Đúng</v>
      </c>
    </row>
    <row r="25" spans="1:27" s="252" customFormat="1" ht="16.5">
      <c r="A25" s="148" t="s">
        <v>62</v>
      </c>
      <c r="B25" s="223" t="s">
        <v>67</v>
      </c>
      <c r="C25" s="153">
        <v>114558298</v>
      </c>
      <c r="D25" s="276">
        <v>89806027</v>
      </c>
      <c r="E25" s="253">
        <v>24752271</v>
      </c>
      <c r="F25" s="253">
        <v>24772200</v>
      </c>
      <c r="G25" s="253"/>
      <c r="H25" s="153">
        <v>89786098</v>
      </c>
      <c r="I25" s="153">
        <v>53253694</v>
      </c>
      <c r="J25" s="153">
        <v>14019547</v>
      </c>
      <c r="K25" s="253">
        <v>9526722</v>
      </c>
      <c r="L25" s="253">
        <v>4492825</v>
      </c>
      <c r="M25" s="253"/>
      <c r="N25" s="253">
        <v>39234146</v>
      </c>
      <c r="O25" s="253">
        <v>0</v>
      </c>
      <c r="P25" s="253">
        <v>1</v>
      </c>
      <c r="Q25" s="253">
        <v>34368569</v>
      </c>
      <c r="R25" s="253">
        <v>16950</v>
      </c>
      <c r="S25" s="253">
        <v>2146885</v>
      </c>
      <c r="T25" s="174">
        <f t="shared" si="3"/>
        <v>75766551</v>
      </c>
      <c r="U25" s="248">
        <f t="shared" si="1"/>
        <v>0.2632596153799209</v>
      </c>
      <c r="V25" s="199" t="str">
        <f t="shared" si="6"/>
        <v>Đạt</v>
      </c>
      <c r="W25" s="249">
        <f t="shared" si="7"/>
        <v>14019547</v>
      </c>
      <c r="X25" s="250">
        <f t="shared" si="4"/>
        <v>0.5931173665660356</v>
      </c>
      <c r="Y25" s="251">
        <f aca="true" t="shared" si="13" ref="Y25:Y30">RANK(J25,$J$24:$J$30)</f>
        <v>1</v>
      </c>
      <c r="Z25" s="251">
        <f t="shared" si="9"/>
        <v>4</v>
      </c>
      <c r="AA25" s="278" t="str">
        <f t="shared" si="5"/>
        <v>Đúng</v>
      </c>
    </row>
    <row r="26" spans="1:27" s="252" customFormat="1" ht="16.5">
      <c r="A26" s="148" t="s">
        <v>64</v>
      </c>
      <c r="B26" s="223" t="s">
        <v>63</v>
      </c>
      <c r="C26" s="153">
        <v>39369750</v>
      </c>
      <c r="D26" s="276">
        <v>25194510</v>
      </c>
      <c r="E26" s="253">
        <v>14175240</v>
      </c>
      <c r="F26" s="253">
        <v>677508</v>
      </c>
      <c r="G26" s="253"/>
      <c r="H26" s="153">
        <v>38692242</v>
      </c>
      <c r="I26" s="153">
        <v>18632599</v>
      </c>
      <c r="J26" s="153">
        <v>4326916</v>
      </c>
      <c r="K26" s="253">
        <v>4235132</v>
      </c>
      <c r="L26" s="253">
        <v>91784</v>
      </c>
      <c r="M26" s="253">
        <v>0</v>
      </c>
      <c r="N26" s="253">
        <v>14300649</v>
      </c>
      <c r="O26" s="253"/>
      <c r="P26" s="253">
        <v>5034</v>
      </c>
      <c r="Q26" s="253">
        <v>20041665</v>
      </c>
      <c r="R26" s="253">
        <v>17978</v>
      </c>
      <c r="S26" s="253"/>
      <c r="T26" s="174">
        <f t="shared" si="3"/>
        <v>34365326</v>
      </c>
      <c r="U26" s="248">
        <f t="shared" si="1"/>
        <v>0.23222289064450966</v>
      </c>
      <c r="V26" s="199" t="str">
        <f t="shared" si="6"/>
        <v>Không đạt</v>
      </c>
      <c r="W26" s="249">
        <f t="shared" si="7"/>
        <v>4326916</v>
      </c>
      <c r="X26" s="250">
        <f t="shared" si="4"/>
        <v>0.4815590422493481</v>
      </c>
      <c r="Y26" s="251">
        <f t="shared" si="13"/>
        <v>4</v>
      </c>
      <c r="Z26" s="251">
        <f t="shared" si="9"/>
        <v>25</v>
      </c>
      <c r="AA26" s="278" t="str">
        <f t="shared" si="5"/>
        <v>Đúng</v>
      </c>
    </row>
    <row r="27" spans="1:27" s="252" customFormat="1" ht="16.5">
      <c r="A27" s="148" t="s">
        <v>66</v>
      </c>
      <c r="B27" s="223" t="s">
        <v>61</v>
      </c>
      <c r="C27" s="153">
        <v>45370679</v>
      </c>
      <c r="D27" s="276">
        <v>34656272</v>
      </c>
      <c r="E27" s="253">
        <v>10714407</v>
      </c>
      <c r="F27" s="253">
        <v>1530090</v>
      </c>
      <c r="G27" s="253"/>
      <c r="H27" s="153">
        <v>43840589</v>
      </c>
      <c r="I27" s="153">
        <v>14196118</v>
      </c>
      <c r="J27" s="153">
        <v>3738145</v>
      </c>
      <c r="K27" s="253">
        <v>3518042</v>
      </c>
      <c r="L27" s="253">
        <v>220103</v>
      </c>
      <c r="M27" s="253"/>
      <c r="N27" s="253">
        <v>10457973</v>
      </c>
      <c r="O27" s="253"/>
      <c r="P27" s="253"/>
      <c r="Q27" s="253">
        <v>29642881</v>
      </c>
      <c r="R27" s="253"/>
      <c r="S27" s="253">
        <v>1590</v>
      </c>
      <c r="T27" s="174">
        <f t="shared" si="3"/>
        <v>40102444</v>
      </c>
      <c r="U27" s="248">
        <f t="shared" si="1"/>
        <v>0.2633216348300289</v>
      </c>
      <c r="V27" s="199" t="str">
        <f t="shared" si="6"/>
        <v>Đạt</v>
      </c>
      <c r="W27" s="249">
        <f t="shared" si="7"/>
        <v>3738145</v>
      </c>
      <c r="X27" s="250">
        <f t="shared" si="4"/>
        <v>0.3238122097310326</v>
      </c>
      <c r="Y27" s="251">
        <f t="shared" si="13"/>
        <v>5</v>
      </c>
      <c r="Z27" s="251">
        <f t="shared" si="9"/>
        <v>28</v>
      </c>
      <c r="AA27" s="278" t="str">
        <f t="shared" si="5"/>
        <v>Đúng</v>
      </c>
    </row>
    <row r="28" spans="1:27" s="252" customFormat="1" ht="16.5">
      <c r="A28" s="148" t="s">
        <v>68</v>
      </c>
      <c r="B28" s="223" t="s">
        <v>72</v>
      </c>
      <c r="C28" s="153">
        <v>143553019</v>
      </c>
      <c r="D28" s="276">
        <v>107112327</v>
      </c>
      <c r="E28" s="253">
        <v>36440692</v>
      </c>
      <c r="F28" s="253">
        <v>1158945</v>
      </c>
      <c r="G28" s="253"/>
      <c r="H28" s="153">
        <v>142394074</v>
      </c>
      <c r="I28" s="153">
        <v>56979591</v>
      </c>
      <c r="J28" s="153">
        <v>7245490</v>
      </c>
      <c r="K28" s="253">
        <v>7137030</v>
      </c>
      <c r="L28" s="253">
        <v>108460</v>
      </c>
      <c r="M28" s="253"/>
      <c r="N28" s="253">
        <v>49734101</v>
      </c>
      <c r="O28" s="253"/>
      <c r="P28" s="253"/>
      <c r="Q28" s="253">
        <v>85388233</v>
      </c>
      <c r="R28" s="253">
        <v>26250</v>
      </c>
      <c r="S28" s="253"/>
      <c r="T28" s="174">
        <f t="shared" si="3"/>
        <v>135148584</v>
      </c>
      <c r="U28" s="248">
        <f t="shared" si="1"/>
        <v>0.12715938940312857</v>
      </c>
      <c r="V28" s="199" t="str">
        <f t="shared" si="6"/>
        <v>Không đạt</v>
      </c>
      <c r="W28" s="249">
        <f t="shared" si="7"/>
        <v>7245490</v>
      </c>
      <c r="X28" s="250">
        <f t="shared" si="4"/>
        <v>0.40015422973290304</v>
      </c>
      <c r="Y28" s="251">
        <f t="shared" si="13"/>
        <v>3</v>
      </c>
      <c r="Z28" s="251">
        <f t="shared" si="9"/>
        <v>13</v>
      </c>
      <c r="AA28" s="278" t="str">
        <f t="shared" si="5"/>
        <v>Đúng</v>
      </c>
    </row>
    <row r="29" spans="1:27" s="252" customFormat="1" ht="16.5">
      <c r="A29" s="148" t="s">
        <v>69</v>
      </c>
      <c r="B29" s="223" t="s">
        <v>70</v>
      </c>
      <c r="C29" s="153">
        <v>42837105</v>
      </c>
      <c r="D29" s="276">
        <v>25410444</v>
      </c>
      <c r="E29" s="253">
        <v>17426661</v>
      </c>
      <c r="F29" s="253">
        <v>15750</v>
      </c>
      <c r="G29" s="253"/>
      <c r="H29" s="153">
        <v>42821355</v>
      </c>
      <c r="I29" s="153">
        <v>37411898</v>
      </c>
      <c r="J29" s="153">
        <v>8446113</v>
      </c>
      <c r="K29" s="253">
        <v>8088788</v>
      </c>
      <c r="L29" s="253">
        <v>357325</v>
      </c>
      <c r="M29" s="253"/>
      <c r="N29" s="253">
        <v>28965785</v>
      </c>
      <c r="O29" s="253"/>
      <c r="P29" s="253"/>
      <c r="Q29" s="253">
        <v>5409457</v>
      </c>
      <c r="R29" s="253"/>
      <c r="S29" s="253"/>
      <c r="T29" s="174">
        <f t="shared" si="3"/>
        <v>34375242</v>
      </c>
      <c r="U29" s="248">
        <f t="shared" si="1"/>
        <v>0.22576007771645265</v>
      </c>
      <c r="V29" s="199" t="str">
        <f t="shared" si="6"/>
        <v>Không đạt</v>
      </c>
      <c r="W29" s="249">
        <f t="shared" si="7"/>
        <v>8446113</v>
      </c>
      <c r="X29" s="250">
        <f t="shared" si="4"/>
        <v>0.8736738480134503</v>
      </c>
      <c r="Y29" s="251">
        <f t="shared" si="13"/>
        <v>2</v>
      </c>
      <c r="Z29" s="251">
        <f t="shared" si="9"/>
        <v>9</v>
      </c>
      <c r="AA29" s="278" t="str">
        <f t="shared" si="5"/>
        <v>Đúng</v>
      </c>
    </row>
    <row r="30" spans="1:27" s="252" customFormat="1" ht="16.5">
      <c r="A30" s="148" t="s">
        <v>71</v>
      </c>
      <c r="B30" s="223" t="s">
        <v>265</v>
      </c>
      <c r="C30" s="153">
        <v>30919585</v>
      </c>
      <c r="D30" s="276">
        <v>22509753</v>
      </c>
      <c r="E30" s="253">
        <v>8409832</v>
      </c>
      <c r="F30" s="253">
        <v>60985</v>
      </c>
      <c r="G30" s="253"/>
      <c r="H30" s="153">
        <v>30858600</v>
      </c>
      <c r="I30" s="153">
        <v>22333353</v>
      </c>
      <c r="J30" s="153">
        <v>1534171</v>
      </c>
      <c r="K30" s="253">
        <v>1305767</v>
      </c>
      <c r="L30" s="253">
        <v>228404</v>
      </c>
      <c r="M30" s="253"/>
      <c r="N30" s="253">
        <v>20799182</v>
      </c>
      <c r="O30" s="253"/>
      <c r="P30" s="253"/>
      <c r="Q30" s="253">
        <v>8522197</v>
      </c>
      <c r="R30" s="253">
        <v>3050</v>
      </c>
      <c r="S30" s="253"/>
      <c r="T30" s="174">
        <f t="shared" si="3"/>
        <v>29324429</v>
      </c>
      <c r="U30" s="248">
        <f t="shared" si="1"/>
        <v>0.0686941633887218</v>
      </c>
      <c r="V30" s="199" t="str">
        <f t="shared" si="6"/>
        <v>Không đạt</v>
      </c>
      <c r="W30" s="249">
        <f t="shared" si="7"/>
        <v>1534171</v>
      </c>
      <c r="X30" s="250">
        <f t="shared" si="4"/>
        <v>0.7237318932161537</v>
      </c>
      <c r="Y30" s="251">
        <f t="shared" si="13"/>
        <v>7</v>
      </c>
      <c r="Z30" s="251">
        <f t="shared" si="9"/>
        <v>48</v>
      </c>
      <c r="AA30" s="278" t="str">
        <f t="shared" si="5"/>
        <v>Đúng</v>
      </c>
    </row>
    <row r="31" spans="1:27" s="252" customFormat="1" ht="30.75" customHeight="1">
      <c r="A31" s="177" t="s">
        <v>25</v>
      </c>
      <c r="B31" s="212" t="s">
        <v>253</v>
      </c>
      <c r="C31" s="153">
        <f>SUM(C32:C39)</f>
        <v>286552000</v>
      </c>
      <c r="D31" s="277">
        <f>SUM(D32:D39)</f>
        <v>218133603</v>
      </c>
      <c r="E31" s="153">
        <f aca="true" t="shared" si="14" ref="E31:S31">SUM(E32:E39)</f>
        <v>68418397</v>
      </c>
      <c r="F31" s="153">
        <f t="shared" si="14"/>
        <v>1269957</v>
      </c>
      <c r="G31" s="153">
        <f t="shared" si="14"/>
        <v>0</v>
      </c>
      <c r="H31" s="153">
        <f t="shared" si="14"/>
        <v>285282043</v>
      </c>
      <c r="I31" s="153">
        <f>SUM(J31,N31:P31)</f>
        <v>141687289</v>
      </c>
      <c r="J31" s="153">
        <f t="shared" si="14"/>
        <v>26218298</v>
      </c>
      <c r="K31" s="153">
        <f t="shared" si="14"/>
        <v>22476639</v>
      </c>
      <c r="L31" s="153">
        <f t="shared" si="14"/>
        <v>3741659</v>
      </c>
      <c r="M31" s="153">
        <f t="shared" si="14"/>
        <v>0</v>
      </c>
      <c r="N31" s="153">
        <f t="shared" si="14"/>
        <v>115468991</v>
      </c>
      <c r="O31" s="153">
        <f t="shared" si="14"/>
        <v>0</v>
      </c>
      <c r="P31" s="153">
        <f t="shared" si="14"/>
        <v>0</v>
      </c>
      <c r="Q31" s="153">
        <f t="shared" si="14"/>
        <v>139912671</v>
      </c>
      <c r="R31" s="153">
        <f t="shared" si="14"/>
        <v>3649783</v>
      </c>
      <c r="S31" s="153">
        <f t="shared" si="14"/>
        <v>32300</v>
      </c>
      <c r="T31" s="174">
        <f t="shared" si="3"/>
        <v>259063745</v>
      </c>
      <c r="U31" s="248">
        <f t="shared" si="1"/>
        <v>0.1850434021643254</v>
      </c>
      <c r="V31" s="199"/>
      <c r="W31" s="249"/>
      <c r="X31" s="250">
        <f t="shared" si="4"/>
        <v>0.4966568786104774</v>
      </c>
      <c r="Y31" s="251"/>
      <c r="Z31" s="251">
        <f t="shared" si="9"/>
        <v>67</v>
      </c>
      <c r="AA31" s="278" t="str">
        <f t="shared" si="5"/>
        <v>Đúng</v>
      </c>
    </row>
    <row r="32" spans="1:27" s="252" customFormat="1" ht="16.5">
      <c r="A32" s="148" t="s">
        <v>74</v>
      </c>
      <c r="B32" s="223" t="s">
        <v>75</v>
      </c>
      <c r="C32" s="153">
        <v>40893308</v>
      </c>
      <c r="D32" s="276">
        <v>24609767</v>
      </c>
      <c r="E32" s="181">
        <v>16283541</v>
      </c>
      <c r="F32" s="253">
        <v>1105596</v>
      </c>
      <c r="G32" s="253">
        <v>0</v>
      </c>
      <c r="H32" s="153">
        <v>39787712</v>
      </c>
      <c r="I32" s="153">
        <v>24566616</v>
      </c>
      <c r="J32" s="153">
        <v>1568157</v>
      </c>
      <c r="K32" s="253">
        <v>1439656</v>
      </c>
      <c r="L32" s="253">
        <v>128501</v>
      </c>
      <c r="M32" s="253">
        <v>0</v>
      </c>
      <c r="N32" s="253">
        <v>22998459</v>
      </c>
      <c r="O32" s="253">
        <v>0</v>
      </c>
      <c r="P32" s="253">
        <v>0</v>
      </c>
      <c r="Q32" s="253">
        <v>15221096</v>
      </c>
      <c r="R32" s="253">
        <v>0</v>
      </c>
      <c r="S32" s="253">
        <v>0</v>
      </c>
      <c r="T32" s="174">
        <f t="shared" si="3"/>
        <v>38219555</v>
      </c>
      <c r="U32" s="248">
        <f t="shared" si="1"/>
        <v>0.06383284535403655</v>
      </c>
      <c r="V32" s="199" t="str">
        <f t="shared" si="6"/>
        <v>Không đạt</v>
      </c>
      <c r="W32" s="249">
        <f t="shared" si="7"/>
        <v>1568157</v>
      </c>
      <c r="X32" s="250">
        <f t="shared" si="4"/>
        <v>0.617442289720002</v>
      </c>
      <c r="Y32" s="251">
        <f aca="true" t="shared" si="15" ref="Y32:Y39">RANK(J32,$J$32:$J$39)</f>
        <v>5</v>
      </c>
      <c r="Z32" s="251">
        <f t="shared" si="9"/>
        <v>47</v>
      </c>
      <c r="AA32" s="278" t="str">
        <f t="shared" si="5"/>
        <v>Đúng</v>
      </c>
    </row>
    <row r="33" spans="1:27" s="252" customFormat="1" ht="16.5">
      <c r="A33" s="148" t="s">
        <v>76</v>
      </c>
      <c r="B33" s="223" t="s">
        <v>77</v>
      </c>
      <c r="C33" s="153">
        <v>96131928</v>
      </c>
      <c r="D33" s="276">
        <v>86077467</v>
      </c>
      <c r="E33" s="253">
        <v>10054461</v>
      </c>
      <c r="F33" s="253">
        <v>13951</v>
      </c>
      <c r="G33" s="253">
        <v>0</v>
      </c>
      <c r="H33" s="153">
        <v>96117977</v>
      </c>
      <c r="I33" s="153">
        <v>39978711</v>
      </c>
      <c r="J33" s="153">
        <v>11769065</v>
      </c>
      <c r="K33" s="253">
        <v>11418797</v>
      </c>
      <c r="L33" s="253">
        <v>350268</v>
      </c>
      <c r="M33" s="253">
        <v>0</v>
      </c>
      <c r="N33" s="253">
        <v>28209646</v>
      </c>
      <c r="O33" s="253">
        <v>0</v>
      </c>
      <c r="P33" s="253">
        <v>0</v>
      </c>
      <c r="Q33" s="253">
        <v>56139266</v>
      </c>
      <c r="R33" s="253">
        <v>0</v>
      </c>
      <c r="S33" s="253">
        <v>0</v>
      </c>
      <c r="T33" s="174">
        <f t="shared" si="3"/>
        <v>84348912</v>
      </c>
      <c r="U33" s="248">
        <f t="shared" si="1"/>
        <v>0.2943833031535209</v>
      </c>
      <c r="V33" s="199" t="str">
        <f t="shared" si="6"/>
        <v>Đạt</v>
      </c>
      <c r="W33" s="249">
        <f t="shared" si="7"/>
        <v>11769065</v>
      </c>
      <c r="X33" s="250">
        <f t="shared" si="4"/>
        <v>0.4159337539948432</v>
      </c>
      <c r="Y33" s="251">
        <f t="shared" si="15"/>
        <v>1</v>
      </c>
      <c r="Z33" s="251">
        <f t="shared" si="9"/>
        <v>6</v>
      </c>
      <c r="AA33" s="278" t="str">
        <f t="shared" si="5"/>
        <v>Đúng</v>
      </c>
    </row>
    <row r="34" spans="1:27" s="252" customFormat="1" ht="16.5">
      <c r="A34" s="148" t="s">
        <v>78</v>
      </c>
      <c r="B34" s="223" t="s">
        <v>79</v>
      </c>
      <c r="C34" s="153">
        <v>18724181</v>
      </c>
      <c r="D34" s="276">
        <v>14588560</v>
      </c>
      <c r="E34" s="253">
        <v>4135621</v>
      </c>
      <c r="F34" s="253">
        <v>0</v>
      </c>
      <c r="G34" s="253">
        <v>0</v>
      </c>
      <c r="H34" s="153">
        <v>18724181</v>
      </c>
      <c r="I34" s="153">
        <v>12538918</v>
      </c>
      <c r="J34" s="153">
        <v>1143114</v>
      </c>
      <c r="K34" s="253">
        <v>1059192</v>
      </c>
      <c r="L34" s="253">
        <v>83922</v>
      </c>
      <c r="M34" s="253">
        <v>0</v>
      </c>
      <c r="N34" s="253">
        <v>11395804</v>
      </c>
      <c r="O34" s="253">
        <v>0</v>
      </c>
      <c r="P34" s="253">
        <v>0</v>
      </c>
      <c r="Q34" s="253">
        <v>6185263</v>
      </c>
      <c r="R34" s="253">
        <v>0</v>
      </c>
      <c r="S34" s="253">
        <v>0</v>
      </c>
      <c r="T34" s="174">
        <f t="shared" si="3"/>
        <v>17581067</v>
      </c>
      <c r="U34" s="248">
        <f t="shared" si="1"/>
        <v>0.09116528236327888</v>
      </c>
      <c r="V34" s="199" t="str">
        <f t="shared" si="6"/>
        <v>Không đạt</v>
      </c>
      <c r="W34" s="249">
        <f t="shared" si="7"/>
        <v>1143114</v>
      </c>
      <c r="X34" s="250">
        <f t="shared" si="4"/>
        <v>0.6696644301825537</v>
      </c>
      <c r="Y34" s="251">
        <f t="shared" si="15"/>
        <v>6</v>
      </c>
      <c r="Z34" s="251">
        <f t="shared" si="9"/>
        <v>50</v>
      </c>
      <c r="AA34" s="278" t="str">
        <f t="shared" si="5"/>
        <v>Đúng</v>
      </c>
    </row>
    <row r="35" spans="1:27" s="252" customFormat="1" ht="16.5">
      <c r="A35" s="148" t="s">
        <v>80</v>
      </c>
      <c r="B35" s="223" t="s">
        <v>81</v>
      </c>
      <c r="C35" s="153">
        <v>34507883</v>
      </c>
      <c r="D35" s="276">
        <v>23446010</v>
      </c>
      <c r="E35" s="253">
        <v>11061873</v>
      </c>
      <c r="F35" s="253">
        <v>15870</v>
      </c>
      <c r="G35" s="253">
        <v>0</v>
      </c>
      <c r="H35" s="153">
        <v>34492013</v>
      </c>
      <c r="I35" s="153">
        <v>19697113</v>
      </c>
      <c r="J35" s="153">
        <v>863124</v>
      </c>
      <c r="K35" s="253">
        <v>839124</v>
      </c>
      <c r="L35" s="253">
        <v>24000</v>
      </c>
      <c r="M35" s="253">
        <v>0</v>
      </c>
      <c r="N35" s="253">
        <v>18833989</v>
      </c>
      <c r="O35" s="253">
        <v>0</v>
      </c>
      <c r="P35" s="253">
        <v>0</v>
      </c>
      <c r="Q35" s="253">
        <v>14559150</v>
      </c>
      <c r="R35" s="253">
        <v>235750</v>
      </c>
      <c r="S35" s="253">
        <v>0</v>
      </c>
      <c r="T35" s="174">
        <f t="shared" si="3"/>
        <v>33628889</v>
      </c>
      <c r="U35" s="248">
        <f t="shared" si="1"/>
        <v>0.04381982273239738</v>
      </c>
      <c r="V35" s="199" t="str">
        <f t="shared" si="6"/>
        <v>Không đạt</v>
      </c>
      <c r="W35" s="249">
        <f t="shared" si="7"/>
        <v>863124</v>
      </c>
      <c r="X35" s="250">
        <f t="shared" si="4"/>
        <v>0.5710630168207347</v>
      </c>
      <c r="Y35" s="251">
        <f t="shared" si="15"/>
        <v>7</v>
      </c>
      <c r="Z35" s="251">
        <f t="shared" si="9"/>
        <v>51</v>
      </c>
      <c r="AA35" s="278" t="str">
        <f t="shared" si="5"/>
        <v>Đúng</v>
      </c>
    </row>
    <row r="36" spans="1:27" s="252" customFormat="1" ht="16.5">
      <c r="A36" s="148" t="s">
        <v>82</v>
      </c>
      <c r="B36" s="223" t="s">
        <v>83</v>
      </c>
      <c r="C36" s="153">
        <v>22065349</v>
      </c>
      <c r="D36" s="276">
        <v>11360021</v>
      </c>
      <c r="E36" s="253">
        <v>10705328</v>
      </c>
      <c r="F36" s="253">
        <v>1590</v>
      </c>
      <c r="G36" s="253">
        <v>0</v>
      </c>
      <c r="H36" s="153">
        <v>22063759</v>
      </c>
      <c r="I36" s="153">
        <v>13362912</v>
      </c>
      <c r="J36" s="153">
        <v>1692309</v>
      </c>
      <c r="K36" s="253">
        <v>1253045</v>
      </c>
      <c r="L36" s="253">
        <v>439264</v>
      </c>
      <c r="M36" s="253">
        <v>0</v>
      </c>
      <c r="N36" s="253">
        <v>11670603</v>
      </c>
      <c r="O36" s="253">
        <v>0</v>
      </c>
      <c r="P36" s="253">
        <v>0</v>
      </c>
      <c r="Q36" s="253">
        <v>8696238</v>
      </c>
      <c r="R36" s="253">
        <v>0</v>
      </c>
      <c r="S36" s="253">
        <v>4609</v>
      </c>
      <c r="T36" s="174">
        <f t="shared" si="3"/>
        <v>20371450</v>
      </c>
      <c r="U36" s="248">
        <f t="shared" si="1"/>
        <v>0.12664223187281334</v>
      </c>
      <c r="V36" s="199" t="str">
        <f t="shared" si="6"/>
        <v>Không đạt</v>
      </c>
      <c r="W36" s="249">
        <f t="shared" si="7"/>
        <v>1692309</v>
      </c>
      <c r="X36" s="250">
        <f t="shared" si="4"/>
        <v>0.605649835098362</v>
      </c>
      <c r="Y36" s="251">
        <f t="shared" si="15"/>
        <v>4</v>
      </c>
      <c r="Z36" s="251">
        <f t="shared" si="9"/>
        <v>42</v>
      </c>
      <c r="AA36" s="278" t="str">
        <f t="shared" si="5"/>
        <v>Đúng</v>
      </c>
    </row>
    <row r="37" spans="1:27" s="252" customFormat="1" ht="16.5">
      <c r="A37" s="148" t="s">
        <v>84</v>
      </c>
      <c r="B37" s="223" t="s">
        <v>85</v>
      </c>
      <c r="C37" s="153">
        <v>44142881</v>
      </c>
      <c r="D37" s="276">
        <v>32959540</v>
      </c>
      <c r="E37" s="253">
        <v>11183341</v>
      </c>
      <c r="F37" s="253">
        <v>132950</v>
      </c>
      <c r="G37" s="253">
        <v>0</v>
      </c>
      <c r="H37" s="153">
        <v>44009931</v>
      </c>
      <c r="I37" s="153">
        <v>21937806</v>
      </c>
      <c r="J37" s="153">
        <v>7361565</v>
      </c>
      <c r="K37" s="253">
        <v>4771184</v>
      </c>
      <c r="L37" s="253">
        <v>2590381</v>
      </c>
      <c r="M37" s="253">
        <v>0</v>
      </c>
      <c r="N37" s="253">
        <v>14576241</v>
      </c>
      <c r="O37" s="253">
        <v>0</v>
      </c>
      <c r="P37" s="253">
        <v>0</v>
      </c>
      <c r="Q37" s="253">
        <v>18630401</v>
      </c>
      <c r="R37" s="253">
        <v>3414033</v>
      </c>
      <c r="S37" s="253">
        <v>27691</v>
      </c>
      <c r="T37" s="174">
        <f t="shared" si="3"/>
        <v>36648366</v>
      </c>
      <c r="U37" s="248">
        <f t="shared" si="1"/>
        <v>0.3355652338251145</v>
      </c>
      <c r="V37" s="199" t="str">
        <f t="shared" si="6"/>
        <v>Đạt</v>
      </c>
      <c r="W37" s="249">
        <f t="shared" si="7"/>
        <v>7361565</v>
      </c>
      <c r="X37" s="250">
        <f t="shared" si="4"/>
        <v>0.4984739921541799</v>
      </c>
      <c r="Y37" s="251">
        <f t="shared" si="15"/>
        <v>2</v>
      </c>
      <c r="Z37" s="251">
        <f t="shared" si="9"/>
        <v>12</v>
      </c>
      <c r="AA37" s="278" t="str">
        <f t="shared" si="5"/>
        <v>Đúng</v>
      </c>
    </row>
    <row r="38" spans="1:27" s="252" customFormat="1" ht="16.5">
      <c r="A38" s="148" t="s">
        <v>86</v>
      </c>
      <c r="B38" s="223" t="s">
        <v>274</v>
      </c>
      <c r="C38" s="153">
        <v>30086470</v>
      </c>
      <c r="D38" s="276">
        <v>25092238</v>
      </c>
      <c r="E38" s="253">
        <v>4994232</v>
      </c>
      <c r="F38" s="253">
        <v>0</v>
      </c>
      <c r="G38" s="253">
        <v>0</v>
      </c>
      <c r="H38" s="153">
        <v>30086470</v>
      </c>
      <c r="I38" s="153">
        <v>9605213</v>
      </c>
      <c r="J38" s="153">
        <v>1820964</v>
      </c>
      <c r="K38" s="253">
        <v>1695641</v>
      </c>
      <c r="L38" s="253">
        <v>125323</v>
      </c>
      <c r="M38" s="253">
        <v>0</v>
      </c>
      <c r="N38" s="253">
        <v>7784249</v>
      </c>
      <c r="O38" s="253">
        <v>0</v>
      </c>
      <c r="P38" s="253">
        <v>0</v>
      </c>
      <c r="Q38" s="253">
        <v>20481257</v>
      </c>
      <c r="R38" s="253">
        <v>0</v>
      </c>
      <c r="S38" s="253">
        <v>0</v>
      </c>
      <c r="T38" s="174">
        <f>SUM(N38:S38)</f>
        <v>28265506</v>
      </c>
      <c r="U38" s="248">
        <f>IF(I38&lt;&gt;0,J38/I38,"")</f>
        <v>0.18958080367400493</v>
      </c>
      <c r="V38" s="199" t="str">
        <f>IF(U38&gt;=((38%/12)*$V$10),"Đạt","Không đạt")</f>
        <v>Không đạt</v>
      </c>
      <c r="W38" s="249">
        <f>J38</f>
        <v>1820964</v>
      </c>
      <c r="X38" s="250">
        <f>I38/H38</f>
        <v>0.3192535714558737</v>
      </c>
      <c r="Y38" s="251">
        <f t="shared" si="15"/>
        <v>3</v>
      </c>
      <c r="Z38" s="251">
        <f t="shared" si="9"/>
        <v>40</v>
      </c>
      <c r="AA38" s="278" t="str">
        <f>IF(AND(C38=D38+E38,C38=F38+G38+H38,H38=SUM(K38:P38)+SUM(Q38:S38),C38=F38+G38+H38),"Đúng","Sai")</f>
        <v>Đúng</v>
      </c>
    </row>
    <row r="39" spans="1:27" s="252" customFormat="1" ht="16.5">
      <c r="A39" s="148" t="s">
        <v>273</v>
      </c>
      <c r="B39" s="223" t="s">
        <v>87</v>
      </c>
      <c r="C39" s="153">
        <v>0</v>
      </c>
      <c r="D39" s="276">
        <v>0</v>
      </c>
      <c r="E39" s="253">
        <v>0</v>
      </c>
      <c r="F39" s="253">
        <v>0</v>
      </c>
      <c r="G39" s="253"/>
      <c r="H39" s="153">
        <v>0</v>
      </c>
      <c r="I39" s="153">
        <v>0</v>
      </c>
      <c r="J39" s="153">
        <v>0</v>
      </c>
      <c r="K39" s="253"/>
      <c r="L39" s="253"/>
      <c r="M39" s="253"/>
      <c r="N39" s="253"/>
      <c r="O39" s="253">
        <v>0</v>
      </c>
      <c r="P39" s="253">
        <v>0</v>
      </c>
      <c r="Q39" s="253"/>
      <c r="R39" s="253">
        <v>0</v>
      </c>
      <c r="S39" s="253">
        <v>0</v>
      </c>
      <c r="T39" s="174">
        <f t="shared" si="3"/>
        <v>0</v>
      </c>
      <c r="U39" s="248">
        <f t="shared" si="1"/>
      </c>
      <c r="V39" s="199" t="str">
        <f t="shared" si="6"/>
        <v>Đạt</v>
      </c>
      <c r="W39" s="249">
        <f t="shared" si="7"/>
        <v>0</v>
      </c>
      <c r="X39" s="250" t="e">
        <f t="shared" si="4"/>
        <v>#DIV/0!</v>
      </c>
      <c r="Y39" s="251">
        <f t="shared" si="15"/>
        <v>8</v>
      </c>
      <c r="Z39" s="251">
        <f t="shared" si="9"/>
        <v>67</v>
      </c>
      <c r="AA39" s="278" t="str">
        <f t="shared" si="5"/>
        <v>Đúng</v>
      </c>
    </row>
    <row r="40" spans="1:27" s="256" customFormat="1" ht="24">
      <c r="A40" s="211" t="s">
        <v>26</v>
      </c>
      <c r="B40" s="212" t="s">
        <v>88</v>
      </c>
      <c r="C40" s="153">
        <f>SUM(C41:C45)</f>
        <v>157143768</v>
      </c>
      <c r="D40" s="277">
        <f aca="true" t="shared" si="16" ref="D40:S40">SUM(D41:D45)</f>
        <v>64280080</v>
      </c>
      <c r="E40" s="153">
        <f t="shared" si="16"/>
        <v>92863688</v>
      </c>
      <c r="F40" s="153">
        <f t="shared" si="16"/>
        <v>617598</v>
      </c>
      <c r="G40" s="153">
        <f t="shared" si="16"/>
        <v>907322</v>
      </c>
      <c r="H40" s="153">
        <f>SUM(H41:H45)</f>
        <v>155618848</v>
      </c>
      <c r="I40" s="153">
        <f>SUM(J40,N40:P40)</f>
        <v>137619961</v>
      </c>
      <c r="J40" s="153">
        <f>SUM(K40:M40)</f>
        <v>12302172</v>
      </c>
      <c r="K40" s="153">
        <f t="shared" si="16"/>
        <v>10041765</v>
      </c>
      <c r="L40" s="153">
        <f t="shared" si="16"/>
        <v>2260407</v>
      </c>
      <c r="M40" s="153">
        <f t="shared" si="16"/>
        <v>0</v>
      </c>
      <c r="N40" s="153">
        <f t="shared" si="16"/>
        <v>125215589</v>
      </c>
      <c r="O40" s="153">
        <f t="shared" si="16"/>
        <v>0</v>
      </c>
      <c r="P40" s="153">
        <f t="shared" si="16"/>
        <v>102200</v>
      </c>
      <c r="Q40" s="153">
        <f t="shared" si="16"/>
        <v>12819011</v>
      </c>
      <c r="R40" s="153">
        <f t="shared" si="16"/>
        <v>5179676</v>
      </c>
      <c r="S40" s="153">
        <f t="shared" si="16"/>
        <v>200</v>
      </c>
      <c r="T40" s="174">
        <f t="shared" si="3"/>
        <v>143316676</v>
      </c>
      <c r="U40" s="248">
        <f t="shared" si="1"/>
        <v>0.0893923520295141</v>
      </c>
      <c r="V40" s="199"/>
      <c r="W40" s="249"/>
      <c r="X40" s="250">
        <f t="shared" si="4"/>
        <v>0.8843399290553803</v>
      </c>
      <c r="Y40" s="255"/>
      <c r="Z40" s="251">
        <f t="shared" si="9"/>
        <v>67</v>
      </c>
      <c r="AA40" s="278" t="str">
        <f t="shared" si="5"/>
        <v>Đúng</v>
      </c>
    </row>
    <row r="41" spans="1:27" s="252" customFormat="1" ht="16.5">
      <c r="A41" s="148" t="s">
        <v>89</v>
      </c>
      <c r="B41" s="223" t="s">
        <v>90</v>
      </c>
      <c r="C41" s="153">
        <v>3000</v>
      </c>
      <c r="D41" s="276">
        <v>0</v>
      </c>
      <c r="E41" s="253">
        <v>3000</v>
      </c>
      <c r="F41" s="253"/>
      <c r="G41" s="253"/>
      <c r="H41" s="153">
        <v>3000</v>
      </c>
      <c r="I41" s="153">
        <v>3000</v>
      </c>
      <c r="J41" s="153">
        <v>3000</v>
      </c>
      <c r="K41" s="253">
        <v>3000</v>
      </c>
      <c r="L41" s="253"/>
      <c r="M41" s="253"/>
      <c r="N41" s="253"/>
      <c r="O41" s="253"/>
      <c r="P41" s="253"/>
      <c r="Q41" s="253"/>
      <c r="R41" s="253"/>
      <c r="S41" s="253"/>
      <c r="T41" s="174">
        <f t="shared" si="3"/>
        <v>0</v>
      </c>
      <c r="U41" s="248">
        <f t="shared" si="1"/>
        <v>1</v>
      </c>
      <c r="V41" s="199" t="str">
        <f t="shared" si="6"/>
        <v>Đạt</v>
      </c>
      <c r="W41" s="249">
        <f t="shared" si="7"/>
        <v>3000</v>
      </c>
      <c r="X41" s="250">
        <f t="shared" si="4"/>
        <v>1</v>
      </c>
      <c r="Y41" s="251">
        <f>RANK(J41,$J$41:$J$45)</f>
        <v>5</v>
      </c>
      <c r="Z41" s="251">
        <f t="shared" si="9"/>
        <v>59</v>
      </c>
      <c r="AA41" s="278" t="str">
        <f t="shared" si="5"/>
        <v>Đúng</v>
      </c>
    </row>
    <row r="42" spans="1:27" s="252" customFormat="1" ht="16.5">
      <c r="A42" s="148" t="s">
        <v>91</v>
      </c>
      <c r="B42" s="223" t="s">
        <v>92</v>
      </c>
      <c r="C42" s="153">
        <v>38931487</v>
      </c>
      <c r="D42" s="276">
        <v>11402378</v>
      </c>
      <c r="E42" s="253">
        <v>27529109</v>
      </c>
      <c r="F42" s="253">
        <v>95180</v>
      </c>
      <c r="G42" s="253">
        <v>907322</v>
      </c>
      <c r="H42" s="153">
        <v>37928985</v>
      </c>
      <c r="I42" s="153">
        <v>35772070</v>
      </c>
      <c r="J42" s="153">
        <v>1568327</v>
      </c>
      <c r="K42" s="253">
        <v>1094909</v>
      </c>
      <c r="L42" s="253">
        <v>473418</v>
      </c>
      <c r="M42" s="253"/>
      <c r="N42" s="253">
        <v>34203743</v>
      </c>
      <c r="O42" s="253"/>
      <c r="P42" s="253"/>
      <c r="Q42" s="253">
        <v>2156715</v>
      </c>
      <c r="R42" s="253"/>
      <c r="S42" s="253">
        <v>200</v>
      </c>
      <c r="T42" s="174">
        <f t="shared" si="3"/>
        <v>36360658</v>
      </c>
      <c r="U42" s="248">
        <f t="shared" si="1"/>
        <v>0.04384222104004605</v>
      </c>
      <c r="V42" s="199" t="str">
        <f t="shared" si="6"/>
        <v>Không đạt</v>
      </c>
      <c r="W42" s="249">
        <f t="shared" si="7"/>
        <v>1568327</v>
      </c>
      <c r="X42" s="250">
        <f t="shared" si="4"/>
        <v>0.9431328046347668</v>
      </c>
      <c r="Y42" s="251">
        <f>RANK(J42,$J$41:$J$45)</f>
        <v>4</v>
      </c>
      <c r="Z42" s="251">
        <f t="shared" si="9"/>
        <v>46</v>
      </c>
      <c r="AA42" s="278" t="str">
        <f t="shared" si="5"/>
        <v>Đúng</v>
      </c>
    </row>
    <row r="43" spans="1:27" s="252" customFormat="1" ht="16.5">
      <c r="A43" s="148" t="s">
        <v>93</v>
      </c>
      <c r="B43" s="223" t="s">
        <v>94</v>
      </c>
      <c r="C43" s="153">
        <v>63637876</v>
      </c>
      <c r="D43" s="276">
        <v>20242203</v>
      </c>
      <c r="E43" s="253">
        <v>43395673</v>
      </c>
      <c r="F43" s="253">
        <v>0</v>
      </c>
      <c r="G43" s="253">
        <v>0</v>
      </c>
      <c r="H43" s="153">
        <v>63637876</v>
      </c>
      <c r="I43" s="153">
        <v>57752832</v>
      </c>
      <c r="J43" s="153">
        <v>3867922</v>
      </c>
      <c r="K43" s="253">
        <v>3209225</v>
      </c>
      <c r="L43" s="253">
        <v>658697</v>
      </c>
      <c r="M43" s="253"/>
      <c r="N43" s="253">
        <v>53782710</v>
      </c>
      <c r="O43" s="253"/>
      <c r="P43" s="253">
        <v>102200</v>
      </c>
      <c r="Q43" s="253">
        <v>2815868</v>
      </c>
      <c r="R43" s="253">
        <v>3069176</v>
      </c>
      <c r="S43" s="253"/>
      <c r="T43" s="174">
        <f t="shared" si="3"/>
        <v>59769954</v>
      </c>
      <c r="U43" s="248">
        <f t="shared" si="1"/>
        <v>0.06697372000735825</v>
      </c>
      <c r="V43" s="199" t="str">
        <f t="shared" si="6"/>
        <v>Không đạt</v>
      </c>
      <c r="W43" s="249">
        <f t="shared" si="7"/>
        <v>3867922</v>
      </c>
      <c r="X43" s="250">
        <f t="shared" si="4"/>
        <v>0.9075229349263637</v>
      </c>
      <c r="Y43" s="251">
        <f>RANK(J43,$J$41:$J$45)</f>
        <v>2</v>
      </c>
      <c r="Z43" s="251">
        <f t="shared" si="9"/>
        <v>27</v>
      </c>
      <c r="AA43" s="278" t="str">
        <f t="shared" si="5"/>
        <v>Đúng</v>
      </c>
    </row>
    <row r="44" spans="1:27" s="252" customFormat="1" ht="16.5">
      <c r="A44" s="148" t="s">
        <v>95</v>
      </c>
      <c r="B44" s="223" t="s">
        <v>96</v>
      </c>
      <c r="C44" s="153">
        <v>25209274</v>
      </c>
      <c r="D44" s="276">
        <v>10894046</v>
      </c>
      <c r="E44" s="253">
        <v>14315228</v>
      </c>
      <c r="F44" s="253">
        <v>512218</v>
      </c>
      <c r="G44" s="253"/>
      <c r="H44" s="153">
        <v>24697056</v>
      </c>
      <c r="I44" s="153">
        <v>22905447</v>
      </c>
      <c r="J44" s="153">
        <v>1631842</v>
      </c>
      <c r="K44" s="253">
        <v>1593704</v>
      </c>
      <c r="L44" s="253">
        <v>38138</v>
      </c>
      <c r="M44" s="253"/>
      <c r="N44" s="253">
        <v>21273605</v>
      </c>
      <c r="O44" s="253"/>
      <c r="P44" s="253"/>
      <c r="Q44" s="253">
        <v>1791609</v>
      </c>
      <c r="R44" s="253"/>
      <c r="S44" s="253"/>
      <c r="T44" s="174">
        <f t="shared" si="3"/>
        <v>23065214</v>
      </c>
      <c r="U44" s="248">
        <f t="shared" si="1"/>
        <v>0.0712425302156295</v>
      </c>
      <c r="V44" s="199" t="str">
        <f t="shared" si="6"/>
        <v>Không đạt</v>
      </c>
      <c r="W44" s="249">
        <f t="shared" si="7"/>
        <v>1631842</v>
      </c>
      <c r="X44" s="250">
        <f t="shared" si="4"/>
        <v>0.9274565762008233</v>
      </c>
      <c r="Y44" s="251">
        <f>RANK(J44,$J$41:$J$45)</f>
        <v>3</v>
      </c>
      <c r="Z44" s="251">
        <f aca="true" t="shared" si="17" ref="Z44:Z75">RANK(W44,$W$12:$W$89)</f>
        <v>44</v>
      </c>
      <c r="AA44" s="278" t="str">
        <f t="shared" si="5"/>
        <v>Đúng</v>
      </c>
    </row>
    <row r="45" spans="1:27" s="252" customFormat="1" ht="16.5">
      <c r="A45" s="148" t="s">
        <v>97</v>
      </c>
      <c r="B45" s="223" t="s">
        <v>98</v>
      </c>
      <c r="C45" s="153">
        <v>29362131</v>
      </c>
      <c r="D45" s="276">
        <v>21741453</v>
      </c>
      <c r="E45" s="253">
        <v>7620678</v>
      </c>
      <c r="F45" s="253">
        <v>10200</v>
      </c>
      <c r="G45" s="253"/>
      <c r="H45" s="153">
        <v>29351931</v>
      </c>
      <c r="I45" s="153">
        <v>21186612</v>
      </c>
      <c r="J45" s="153">
        <v>5231081</v>
      </c>
      <c r="K45" s="253">
        <v>4140927</v>
      </c>
      <c r="L45" s="253">
        <v>1090154</v>
      </c>
      <c r="M45" s="253"/>
      <c r="N45" s="253">
        <v>15955531</v>
      </c>
      <c r="O45" s="253"/>
      <c r="P45" s="253"/>
      <c r="Q45" s="253">
        <v>6054819</v>
      </c>
      <c r="R45" s="253">
        <v>2110500</v>
      </c>
      <c r="S45" s="253"/>
      <c r="T45" s="174">
        <f t="shared" si="3"/>
        <v>24120850</v>
      </c>
      <c r="U45" s="248">
        <f t="shared" si="1"/>
        <v>0.2469050266271927</v>
      </c>
      <c r="V45" s="199" t="str">
        <f t="shared" si="6"/>
        <v>Không đạt</v>
      </c>
      <c r="W45" s="249">
        <f t="shared" si="7"/>
        <v>5231081</v>
      </c>
      <c r="X45" s="250">
        <f t="shared" si="4"/>
        <v>0.7218132258487525</v>
      </c>
      <c r="Y45" s="251">
        <f>RANK(J45,$J$41:$J$45)</f>
        <v>1</v>
      </c>
      <c r="Z45" s="251">
        <f t="shared" si="17"/>
        <v>21</v>
      </c>
      <c r="AA45" s="278" t="str">
        <f t="shared" si="5"/>
        <v>Đúng</v>
      </c>
    </row>
    <row r="46" spans="1:27" s="252" customFormat="1" ht="16.5">
      <c r="A46" s="177" t="s">
        <v>27</v>
      </c>
      <c r="B46" s="212" t="s">
        <v>99</v>
      </c>
      <c r="C46" s="153">
        <f>SUM(C47:C52)</f>
        <v>161305806.677</v>
      </c>
      <c r="D46" s="277">
        <f aca="true" t="shared" si="18" ref="D46:S46">SUM(D47:D52)</f>
        <v>120753750.92199999</v>
      </c>
      <c r="E46" s="153">
        <f t="shared" si="18"/>
        <v>40552055.755</v>
      </c>
      <c r="F46" s="153">
        <f t="shared" si="18"/>
        <v>1208308</v>
      </c>
      <c r="G46" s="153">
        <f>SUM(G47:G52)</f>
        <v>293080.946</v>
      </c>
      <c r="H46" s="153">
        <f t="shared" si="18"/>
        <v>159804417.731</v>
      </c>
      <c r="I46" s="153">
        <f>SUM(J46,N46:P46)</f>
        <v>102982370.384</v>
      </c>
      <c r="J46" s="153">
        <f t="shared" si="18"/>
        <v>21566450.65</v>
      </c>
      <c r="K46" s="153">
        <f t="shared" si="18"/>
        <v>16578044.245000001</v>
      </c>
      <c r="L46" s="153">
        <f t="shared" si="18"/>
        <v>4988406.405</v>
      </c>
      <c r="M46" s="153">
        <f t="shared" si="18"/>
        <v>0</v>
      </c>
      <c r="N46" s="153">
        <f t="shared" si="18"/>
        <v>80056482.734</v>
      </c>
      <c r="O46" s="153">
        <f t="shared" si="18"/>
        <v>1176008</v>
      </c>
      <c r="P46" s="153">
        <f t="shared" si="18"/>
        <v>183429</v>
      </c>
      <c r="Q46" s="153">
        <f t="shared" si="18"/>
        <v>54991774.347</v>
      </c>
      <c r="R46" s="153">
        <f t="shared" si="18"/>
        <v>1830273</v>
      </c>
      <c r="S46" s="153">
        <f t="shared" si="18"/>
        <v>0</v>
      </c>
      <c r="T46" s="174">
        <f t="shared" si="3"/>
        <v>138237967.081</v>
      </c>
      <c r="U46" s="248">
        <f t="shared" si="1"/>
        <v>0.20941886042808255</v>
      </c>
      <c r="V46" s="199"/>
      <c r="W46" s="249"/>
      <c r="X46" s="250">
        <f t="shared" si="4"/>
        <v>0.6444275561727649</v>
      </c>
      <c r="Y46" s="251"/>
      <c r="Z46" s="251">
        <f t="shared" si="17"/>
        <v>67</v>
      </c>
      <c r="AA46" s="278" t="str">
        <f t="shared" si="5"/>
        <v>Đúng</v>
      </c>
    </row>
    <row r="47" spans="1:27" s="252" customFormat="1" ht="16.5">
      <c r="A47" s="148" t="s">
        <v>100</v>
      </c>
      <c r="B47" s="223" t="s">
        <v>101</v>
      </c>
      <c r="C47" s="153">
        <v>22800</v>
      </c>
      <c r="D47" s="276">
        <v>0</v>
      </c>
      <c r="E47" s="253">
        <v>22800</v>
      </c>
      <c r="F47" s="253">
        <v>0</v>
      </c>
      <c r="G47" s="253">
        <v>0</v>
      </c>
      <c r="H47" s="153">
        <v>22800</v>
      </c>
      <c r="I47" s="153">
        <v>22800</v>
      </c>
      <c r="J47" s="153">
        <v>22800</v>
      </c>
      <c r="K47" s="253">
        <v>22800</v>
      </c>
      <c r="L47" s="253">
        <v>0</v>
      </c>
      <c r="M47" s="253">
        <v>0</v>
      </c>
      <c r="N47" s="253">
        <v>0</v>
      </c>
      <c r="O47" s="253">
        <v>0</v>
      </c>
      <c r="P47" s="253">
        <v>0</v>
      </c>
      <c r="Q47" s="253">
        <v>0</v>
      </c>
      <c r="R47" s="253">
        <v>0</v>
      </c>
      <c r="S47" s="253">
        <v>0</v>
      </c>
      <c r="T47" s="174">
        <f t="shared" si="3"/>
        <v>0</v>
      </c>
      <c r="U47" s="248">
        <f t="shared" si="1"/>
        <v>1</v>
      </c>
      <c r="V47" s="199" t="str">
        <f t="shared" si="6"/>
        <v>Đạt</v>
      </c>
      <c r="W47" s="249">
        <f t="shared" si="7"/>
        <v>22800</v>
      </c>
      <c r="X47" s="250">
        <f t="shared" si="4"/>
        <v>1</v>
      </c>
      <c r="Y47" s="251">
        <f aca="true" t="shared" si="19" ref="Y47:Y52">RANK(J47,$J$47:$J$52)</f>
        <v>6</v>
      </c>
      <c r="Z47" s="251">
        <f t="shared" si="17"/>
        <v>55</v>
      </c>
      <c r="AA47" s="278" t="str">
        <f t="shared" si="5"/>
        <v>Đúng</v>
      </c>
    </row>
    <row r="48" spans="1:27" s="252" customFormat="1" ht="16.5">
      <c r="A48" s="148" t="s">
        <v>102</v>
      </c>
      <c r="B48" s="223" t="s">
        <v>103</v>
      </c>
      <c r="C48" s="153">
        <v>31229275.093000002</v>
      </c>
      <c r="D48" s="276">
        <v>20934738</v>
      </c>
      <c r="E48" s="253">
        <v>10294537.093</v>
      </c>
      <c r="F48" s="253">
        <v>2028</v>
      </c>
      <c r="G48" s="253">
        <v>0</v>
      </c>
      <c r="H48" s="153">
        <v>31227247.093</v>
      </c>
      <c r="I48" s="153">
        <v>29472900.093</v>
      </c>
      <c r="J48" s="153">
        <v>3577664.2</v>
      </c>
      <c r="K48" s="253">
        <v>2956085.2</v>
      </c>
      <c r="L48" s="253">
        <v>621579</v>
      </c>
      <c r="M48" s="253">
        <v>0</v>
      </c>
      <c r="N48" s="253">
        <v>25893807.893</v>
      </c>
      <c r="O48" s="253">
        <v>0</v>
      </c>
      <c r="P48" s="253">
        <v>1428</v>
      </c>
      <c r="Q48" s="253">
        <v>1754347</v>
      </c>
      <c r="R48" s="253">
        <v>0</v>
      </c>
      <c r="S48" s="253">
        <v>0</v>
      </c>
      <c r="T48" s="174">
        <f t="shared" si="3"/>
        <v>27649582.893</v>
      </c>
      <c r="U48" s="248">
        <f t="shared" si="1"/>
        <v>0.12138826476902143</v>
      </c>
      <c r="V48" s="199" t="str">
        <f t="shared" si="6"/>
        <v>Không đạt</v>
      </c>
      <c r="W48" s="249">
        <f t="shared" si="7"/>
        <v>3577664.2</v>
      </c>
      <c r="X48" s="250">
        <f t="shared" si="4"/>
        <v>0.9438199917278888</v>
      </c>
      <c r="Y48" s="251">
        <f t="shared" si="19"/>
        <v>3</v>
      </c>
      <c r="Z48" s="251">
        <f t="shared" si="17"/>
        <v>29</v>
      </c>
      <c r="AA48" s="278" t="str">
        <f t="shared" si="5"/>
        <v>Đúng</v>
      </c>
    </row>
    <row r="49" spans="1:27" s="252" customFormat="1" ht="16.5">
      <c r="A49" s="148" t="s">
        <v>104</v>
      </c>
      <c r="B49" s="223" t="s">
        <v>105</v>
      </c>
      <c r="C49" s="153">
        <v>16054948.638</v>
      </c>
      <c r="D49" s="276">
        <v>12904452.389</v>
      </c>
      <c r="E49" s="253">
        <v>3150496.2490000003</v>
      </c>
      <c r="F49" s="253">
        <v>15045</v>
      </c>
      <c r="G49" s="253">
        <v>189382.413</v>
      </c>
      <c r="H49" s="153">
        <v>15850521.225000001</v>
      </c>
      <c r="I49" s="153">
        <v>9449283.878</v>
      </c>
      <c r="J49" s="153">
        <v>3420361.171</v>
      </c>
      <c r="K49" s="253">
        <v>2260266.766</v>
      </c>
      <c r="L49" s="253">
        <v>1160094.405</v>
      </c>
      <c r="M49" s="253">
        <v>0</v>
      </c>
      <c r="N49" s="253">
        <v>6026921.707</v>
      </c>
      <c r="O49" s="253">
        <v>0</v>
      </c>
      <c r="P49" s="253">
        <v>2001</v>
      </c>
      <c r="Q49" s="253">
        <v>6401237.347</v>
      </c>
      <c r="R49" s="253">
        <v>0</v>
      </c>
      <c r="S49" s="253">
        <v>0</v>
      </c>
      <c r="T49" s="174">
        <f t="shared" si="3"/>
        <v>12430160.054000001</v>
      </c>
      <c r="U49" s="248">
        <f t="shared" si="1"/>
        <v>0.3619704112142666</v>
      </c>
      <c r="V49" s="199" t="str">
        <f t="shared" si="6"/>
        <v>Đạt</v>
      </c>
      <c r="W49" s="249">
        <f t="shared" si="7"/>
        <v>3420361.171</v>
      </c>
      <c r="X49" s="250">
        <f t="shared" si="4"/>
        <v>0.5961497255431737</v>
      </c>
      <c r="Y49" s="251">
        <f t="shared" si="19"/>
        <v>4</v>
      </c>
      <c r="Z49" s="251">
        <f t="shared" si="17"/>
        <v>30</v>
      </c>
      <c r="AA49" s="278" t="str">
        <f t="shared" si="5"/>
        <v>Đúng</v>
      </c>
    </row>
    <row r="50" spans="1:27" s="252" customFormat="1" ht="16.5">
      <c r="A50" s="148" t="s">
        <v>106</v>
      </c>
      <c r="B50" s="223" t="s">
        <v>107</v>
      </c>
      <c r="C50" s="153">
        <v>50845112.621</v>
      </c>
      <c r="D50" s="276">
        <v>36778162.533</v>
      </c>
      <c r="E50" s="253">
        <v>14066950.088000001</v>
      </c>
      <c r="F50" s="253">
        <v>1000400</v>
      </c>
      <c r="G50" s="253">
        <v>73698.533</v>
      </c>
      <c r="H50" s="153">
        <v>49771014.088</v>
      </c>
      <c r="I50" s="153">
        <v>26485698.088</v>
      </c>
      <c r="J50" s="153">
        <v>5329536.121</v>
      </c>
      <c r="K50" s="253">
        <v>2622590.1210000003</v>
      </c>
      <c r="L50" s="253">
        <v>2706946</v>
      </c>
      <c r="M50" s="253">
        <v>0</v>
      </c>
      <c r="N50" s="253">
        <v>19980153.967</v>
      </c>
      <c r="O50" s="253">
        <v>1176008</v>
      </c>
      <c r="P50" s="253">
        <v>0</v>
      </c>
      <c r="Q50" s="253">
        <v>21455043</v>
      </c>
      <c r="R50" s="253">
        <v>1830273</v>
      </c>
      <c r="S50" s="253">
        <v>0</v>
      </c>
      <c r="T50" s="174">
        <f t="shared" si="3"/>
        <v>44441477.967</v>
      </c>
      <c r="U50" s="248">
        <f t="shared" si="1"/>
        <v>0.20122316970058185</v>
      </c>
      <c r="V50" s="199" t="str">
        <f t="shared" si="6"/>
        <v>Không đạt</v>
      </c>
      <c r="W50" s="249">
        <f t="shared" si="7"/>
        <v>5329536.121</v>
      </c>
      <c r="X50" s="250">
        <f t="shared" si="4"/>
        <v>0.5321510636928295</v>
      </c>
      <c r="Y50" s="251">
        <f t="shared" si="19"/>
        <v>2</v>
      </c>
      <c r="Z50" s="251">
        <f t="shared" si="17"/>
        <v>20</v>
      </c>
      <c r="AA50" s="278" t="str">
        <f t="shared" si="5"/>
        <v>Đúng</v>
      </c>
    </row>
    <row r="51" spans="1:27" s="252" customFormat="1" ht="16.5">
      <c r="A51" s="148" t="s">
        <v>108</v>
      </c>
      <c r="B51" s="223" t="s">
        <v>109</v>
      </c>
      <c r="C51" s="153">
        <v>27892960.564</v>
      </c>
      <c r="D51" s="276">
        <v>18658427</v>
      </c>
      <c r="E51" s="253">
        <v>9234533.564</v>
      </c>
      <c r="F51" s="253">
        <v>186560</v>
      </c>
      <c r="G51" s="253">
        <v>0</v>
      </c>
      <c r="H51" s="153">
        <v>27706400.564</v>
      </c>
      <c r="I51" s="153">
        <v>18468511.564</v>
      </c>
      <c r="J51" s="153">
        <v>2983514.338</v>
      </c>
      <c r="K51" s="253">
        <v>2565632.338</v>
      </c>
      <c r="L51" s="253">
        <v>417882</v>
      </c>
      <c r="M51" s="253">
        <v>0</v>
      </c>
      <c r="N51" s="253">
        <v>15304997.226</v>
      </c>
      <c r="O51" s="253">
        <v>0</v>
      </c>
      <c r="P51" s="253">
        <v>180000</v>
      </c>
      <c r="Q51" s="253">
        <v>9237889</v>
      </c>
      <c r="R51" s="253">
        <v>0</v>
      </c>
      <c r="S51" s="253">
        <v>0</v>
      </c>
      <c r="T51" s="174">
        <f t="shared" si="3"/>
        <v>24722886.226</v>
      </c>
      <c r="U51" s="248">
        <f t="shared" si="1"/>
        <v>0.16154600914432413</v>
      </c>
      <c r="V51" s="199" t="str">
        <f t="shared" si="6"/>
        <v>Không đạt</v>
      </c>
      <c r="W51" s="249">
        <f t="shared" si="7"/>
        <v>2983514.338</v>
      </c>
      <c r="X51" s="250">
        <f t="shared" si="4"/>
        <v>0.6665792447972059</v>
      </c>
      <c r="Y51" s="251">
        <f t="shared" si="19"/>
        <v>5</v>
      </c>
      <c r="Z51" s="251">
        <f t="shared" si="17"/>
        <v>33</v>
      </c>
      <c r="AA51" s="278" t="str">
        <f t="shared" si="5"/>
        <v>Đúng</v>
      </c>
    </row>
    <row r="52" spans="1:27" s="252" customFormat="1" ht="16.5">
      <c r="A52" s="148" t="s">
        <v>110</v>
      </c>
      <c r="B52" s="223" t="s">
        <v>111</v>
      </c>
      <c r="C52" s="153">
        <v>35260709.761</v>
      </c>
      <c r="D52" s="276">
        <v>31477971</v>
      </c>
      <c r="E52" s="253">
        <v>3782738.761</v>
      </c>
      <c r="F52" s="253">
        <v>4275</v>
      </c>
      <c r="G52" s="253">
        <v>30000</v>
      </c>
      <c r="H52" s="153">
        <v>35226434.761</v>
      </c>
      <c r="I52" s="153">
        <v>19083176.761</v>
      </c>
      <c r="J52" s="153">
        <v>6232574.82</v>
      </c>
      <c r="K52" s="253">
        <v>6150669.82</v>
      </c>
      <c r="L52" s="253">
        <v>81905</v>
      </c>
      <c r="M52" s="253">
        <v>0</v>
      </c>
      <c r="N52" s="253">
        <v>12850601.941</v>
      </c>
      <c r="O52" s="253">
        <v>0</v>
      </c>
      <c r="P52" s="253">
        <v>0</v>
      </c>
      <c r="Q52" s="253">
        <v>16143258</v>
      </c>
      <c r="R52" s="253">
        <v>0</v>
      </c>
      <c r="S52" s="253">
        <v>0</v>
      </c>
      <c r="T52" s="174">
        <f t="shared" si="3"/>
        <v>28993859.941</v>
      </c>
      <c r="U52" s="248">
        <f t="shared" si="1"/>
        <v>0.3266004868087487</v>
      </c>
      <c r="V52" s="199" t="str">
        <f t="shared" si="6"/>
        <v>Đạt</v>
      </c>
      <c r="W52" s="249">
        <f t="shared" si="7"/>
        <v>6232574.82</v>
      </c>
      <c r="X52" s="250">
        <f t="shared" si="4"/>
        <v>0.5417288718109908</v>
      </c>
      <c r="Y52" s="251">
        <f t="shared" si="19"/>
        <v>1</v>
      </c>
      <c r="Z52" s="251">
        <f t="shared" si="17"/>
        <v>17</v>
      </c>
      <c r="AA52" s="278" t="str">
        <f t="shared" si="5"/>
        <v>Đúng</v>
      </c>
    </row>
    <row r="53" spans="1:27" s="252" customFormat="1" ht="16.5">
      <c r="A53" s="177" t="s">
        <v>28</v>
      </c>
      <c r="B53" s="212" t="s">
        <v>112</v>
      </c>
      <c r="C53" s="153">
        <f>SUM(C54:C59)</f>
        <v>240131827</v>
      </c>
      <c r="D53" s="277">
        <f aca="true" t="shared" si="20" ref="D53:S53">SUM(D54:D59)</f>
        <v>204060995</v>
      </c>
      <c r="E53" s="153">
        <f t="shared" si="20"/>
        <v>36070832</v>
      </c>
      <c r="F53" s="153">
        <f t="shared" si="20"/>
        <v>678365</v>
      </c>
      <c r="G53" s="153">
        <f t="shared" si="20"/>
        <v>0</v>
      </c>
      <c r="H53" s="153">
        <f t="shared" si="20"/>
        <v>239453462</v>
      </c>
      <c r="I53" s="153">
        <f>SUM(J53,N53:P53)</f>
        <v>116792299</v>
      </c>
      <c r="J53" s="153">
        <f t="shared" si="20"/>
        <v>27921304</v>
      </c>
      <c r="K53" s="153">
        <f t="shared" si="20"/>
        <v>17024195</v>
      </c>
      <c r="L53" s="153">
        <f t="shared" si="20"/>
        <v>10897109</v>
      </c>
      <c r="M53" s="153">
        <f t="shared" si="20"/>
        <v>0</v>
      </c>
      <c r="N53" s="153">
        <f t="shared" si="20"/>
        <v>88855395</v>
      </c>
      <c r="O53" s="153">
        <f t="shared" si="20"/>
        <v>15600</v>
      </c>
      <c r="P53" s="153">
        <f t="shared" si="20"/>
        <v>0</v>
      </c>
      <c r="Q53" s="153">
        <f t="shared" si="20"/>
        <v>122502655</v>
      </c>
      <c r="R53" s="153">
        <f t="shared" si="20"/>
        <v>156775</v>
      </c>
      <c r="S53" s="153">
        <f t="shared" si="20"/>
        <v>1733</v>
      </c>
      <c r="T53" s="174">
        <f t="shared" si="3"/>
        <v>211532158</v>
      </c>
      <c r="U53" s="248">
        <f t="shared" si="1"/>
        <v>0.23906802279831824</v>
      </c>
      <c r="V53" s="199"/>
      <c r="W53" s="249"/>
      <c r="X53" s="250">
        <f t="shared" si="4"/>
        <v>0.48774529307076797</v>
      </c>
      <c r="Y53" s="251"/>
      <c r="Z53" s="251">
        <f t="shared" si="17"/>
        <v>67</v>
      </c>
      <c r="AA53" s="278" t="str">
        <f t="shared" si="5"/>
        <v>Đúng</v>
      </c>
    </row>
    <row r="54" spans="1:27" s="252" customFormat="1" ht="16.5">
      <c r="A54" s="148" t="s">
        <v>113</v>
      </c>
      <c r="B54" s="223" t="s">
        <v>114</v>
      </c>
      <c r="C54" s="153">
        <v>60950</v>
      </c>
      <c r="D54" s="276"/>
      <c r="E54" s="253">
        <v>60950</v>
      </c>
      <c r="F54" s="253"/>
      <c r="G54" s="253"/>
      <c r="H54" s="153">
        <v>60950</v>
      </c>
      <c r="I54" s="153">
        <v>60950</v>
      </c>
      <c r="J54" s="153">
        <v>60950</v>
      </c>
      <c r="K54" s="253">
        <v>60950</v>
      </c>
      <c r="L54" s="253"/>
      <c r="M54" s="253"/>
      <c r="N54" s="253"/>
      <c r="O54" s="253"/>
      <c r="P54" s="253"/>
      <c r="Q54" s="253"/>
      <c r="R54" s="253"/>
      <c r="S54" s="253"/>
      <c r="T54" s="174"/>
      <c r="U54" s="248">
        <f t="shared" si="1"/>
        <v>1</v>
      </c>
      <c r="V54" s="199" t="str">
        <f t="shared" si="6"/>
        <v>Đạt</v>
      </c>
      <c r="W54" s="249">
        <f t="shared" si="7"/>
        <v>60950</v>
      </c>
      <c r="X54" s="250">
        <f t="shared" si="4"/>
        <v>1</v>
      </c>
      <c r="Y54" s="251">
        <f aca="true" t="shared" si="21" ref="Y54:Y59">RANK(J54,$J$54:$J$59)</f>
        <v>6</v>
      </c>
      <c r="Z54" s="251">
        <f t="shared" si="17"/>
        <v>54</v>
      </c>
      <c r="AA54" s="278" t="str">
        <f t="shared" si="5"/>
        <v>Đúng</v>
      </c>
    </row>
    <row r="55" spans="1:27" s="252" customFormat="1" ht="16.5">
      <c r="A55" s="148" t="s">
        <v>115</v>
      </c>
      <c r="B55" s="223" t="s">
        <v>116</v>
      </c>
      <c r="C55" s="153">
        <v>56965016</v>
      </c>
      <c r="D55" s="276">
        <v>50061338</v>
      </c>
      <c r="E55" s="253">
        <v>6903678</v>
      </c>
      <c r="F55" s="253">
        <v>25798</v>
      </c>
      <c r="G55" s="253"/>
      <c r="H55" s="153">
        <v>56939218</v>
      </c>
      <c r="I55" s="153">
        <v>27477519</v>
      </c>
      <c r="J55" s="153">
        <v>2189166</v>
      </c>
      <c r="K55" s="253">
        <v>2141775</v>
      </c>
      <c r="L55" s="253">
        <v>47391</v>
      </c>
      <c r="M55" s="253"/>
      <c r="N55" s="253">
        <v>25288353</v>
      </c>
      <c r="O55" s="253"/>
      <c r="P55" s="253"/>
      <c r="Q55" s="253">
        <v>29461699</v>
      </c>
      <c r="R55" s="253"/>
      <c r="S55" s="253"/>
      <c r="T55" s="174">
        <f t="shared" si="3"/>
        <v>54750052</v>
      </c>
      <c r="U55" s="248">
        <f t="shared" si="1"/>
        <v>0.07967116681822693</v>
      </c>
      <c r="V55" s="199" t="str">
        <f t="shared" si="6"/>
        <v>Không đạt</v>
      </c>
      <c r="W55" s="249">
        <f t="shared" si="7"/>
        <v>2189166</v>
      </c>
      <c r="X55" s="250">
        <f t="shared" si="4"/>
        <v>0.48257633253761933</v>
      </c>
      <c r="Y55" s="251">
        <f t="shared" si="21"/>
        <v>5</v>
      </c>
      <c r="Z55" s="251">
        <f t="shared" si="17"/>
        <v>37</v>
      </c>
      <c r="AA55" s="278" t="str">
        <f t="shared" si="5"/>
        <v>Đúng</v>
      </c>
    </row>
    <row r="56" spans="1:27" s="252" customFormat="1" ht="16.5">
      <c r="A56" s="148" t="s">
        <v>117</v>
      </c>
      <c r="B56" s="223" t="s">
        <v>118</v>
      </c>
      <c r="C56" s="153">
        <v>30393514</v>
      </c>
      <c r="D56" s="276">
        <v>19072248</v>
      </c>
      <c r="E56" s="253">
        <v>11321266</v>
      </c>
      <c r="F56" s="253">
        <v>619283</v>
      </c>
      <c r="G56" s="253"/>
      <c r="H56" s="153">
        <v>29774231</v>
      </c>
      <c r="I56" s="153">
        <v>16874071</v>
      </c>
      <c r="J56" s="153">
        <v>3031514</v>
      </c>
      <c r="K56" s="253">
        <v>2610363</v>
      </c>
      <c r="L56" s="253">
        <v>421151</v>
      </c>
      <c r="M56" s="253"/>
      <c r="N56" s="253">
        <v>13826957</v>
      </c>
      <c r="O56" s="253">
        <v>15600</v>
      </c>
      <c r="P56" s="253"/>
      <c r="Q56" s="253">
        <v>12743385</v>
      </c>
      <c r="R56" s="253">
        <v>156775</v>
      </c>
      <c r="S56" s="253"/>
      <c r="T56" s="174">
        <f t="shared" si="3"/>
        <v>26742717</v>
      </c>
      <c r="U56" s="248">
        <f t="shared" si="1"/>
        <v>0.17965516442357035</v>
      </c>
      <c r="V56" s="199" t="str">
        <f t="shared" si="6"/>
        <v>Không đạt</v>
      </c>
      <c r="W56" s="249">
        <f t="shared" si="7"/>
        <v>3031514</v>
      </c>
      <c r="X56" s="250">
        <f t="shared" si="4"/>
        <v>0.5667340661124044</v>
      </c>
      <c r="Y56" s="251">
        <f t="shared" si="21"/>
        <v>4</v>
      </c>
      <c r="Z56" s="251">
        <f t="shared" si="17"/>
        <v>32</v>
      </c>
      <c r="AA56" s="278" t="str">
        <f t="shared" si="5"/>
        <v>Đúng</v>
      </c>
    </row>
    <row r="57" spans="1:27" s="252" customFormat="1" ht="16.5">
      <c r="A57" s="148" t="s">
        <v>119</v>
      </c>
      <c r="B57" s="223" t="s">
        <v>120</v>
      </c>
      <c r="C57" s="153">
        <v>71141406</v>
      </c>
      <c r="D57" s="276">
        <v>63071553</v>
      </c>
      <c r="E57" s="253">
        <v>8069853</v>
      </c>
      <c r="F57" s="253">
        <v>17884</v>
      </c>
      <c r="G57" s="253"/>
      <c r="H57" s="153">
        <v>71123522</v>
      </c>
      <c r="I57" s="153">
        <v>29454413</v>
      </c>
      <c r="J57" s="153">
        <v>12443435</v>
      </c>
      <c r="K57" s="253">
        <v>5352995</v>
      </c>
      <c r="L57" s="253">
        <v>7090440</v>
      </c>
      <c r="M57" s="253"/>
      <c r="N57" s="253">
        <v>17010978</v>
      </c>
      <c r="O57" s="253"/>
      <c r="P57" s="253"/>
      <c r="Q57" s="253">
        <v>41669109</v>
      </c>
      <c r="R57" s="253"/>
      <c r="S57" s="253"/>
      <c r="T57" s="174">
        <f t="shared" si="3"/>
        <v>58680087</v>
      </c>
      <c r="U57" s="248">
        <f t="shared" si="1"/>
        <v>0.42246419916771044</v>
      </c>
      <c r="V57" s="199" t="str">
        <f t="shared" si="6"/>
        <v>Đạt</v>
      </c>
      <c r="W57" s="249">
        <f t="shared" si="7"/>
        <v>12443435</v>
      </c>
      <c r="X57" s="250">
        <f t="shared" si="4"/>
        <v>0.41413040540933843</v>
      </c>
      <c r="Y57" s="251">
        <f t="shared" si="21"/>
        <v>1</v>
      </c>
      <c r="Z57" s="251">
        <f t="shared" si="17"/>
        <v>5</v>
      </c>
      <c r="AA57" s="278" t="str">
        <f t="shared" si="5"/>
        <v>Đúng</v>
      </c>
    </row>
    <row r="58" spans="1:27" s="252" customFormat="1" ht="16.5">
      <c r="A58" s="148" t="s">
        <v>121</v>
      </c>
      <c r="B58" s="223" t="s">
        <v>124</v>
      </c>
      <c r="C58" s="153">
        <v>28151308</v>
      </c>
      <c r="D58" s="276">
        <v>24400364</v>
      </c>
      <c r="E58" s="253">
        <v>3750944</v>
      </c>
      <c r="F58" s="253">
        <v>200</v>
      </c>
      <c r="G58" s="253"/>
      <c r="H58" s="153">
        <v>28151108</v>
      </c>
      <c r="I58" s="153">
        <v>18907612</v>
      </c>
      <c r="J58" s="153">
        <v>3891593</v>
      </c>
      <c r="K58" s="253">
        <v>3719397</v>
      </c>
      <c r="L58" s="253">
        <v>172196</v>
      </c>
      <c r="M58" s="253"/>
      <c r="N58" s="253">
        <v>15016019</v>
      </c>
      <c r="O58" s="253"/>
      <c r="P58" s="253"/>
      <c r="Q58" s="253">
        <v>9243496</v>
      </c>
      <c r="R58" s="253"/>
      <c r="S58" s="253"/>
      <c r="T58" s="174">
        <f t="shared" si="3"/>
        <v>24259515</v>
      </c>
      <c r="U58" s="248">
        <f t="shared" si="1"/>
        <v>0.20582149665436333</v>
      </c>
      <c r="V58" s="199" t="str">
        <f t="shared" si="6"/>
        <v>Không đạt</v>
      </c>
      <c r="W58" s="249">
        <f t="shared" si="7"/>
        <v>3891593</v>
      </c>
      <c r="X58" s="250">
        <f t="shared" si="4"/>
        <v>0.6716471692695009</v>
      </c>
      <c r="Y58" s="251">
        <f t="shared" si="21"/>
        <v>3</v>
      </c>
      <c r="Z58" s="251">
        <f t="shared" si="17"/>
        <v>26</v>
      </c>
      <c r="AA58" s="278" t="str">
        <f t="shared" si="5"/>
        <v>Đúng</v>
      </c>
    </row>
    <row r="59" spans="1:27" s="252" customFormat="1" ht="16.5">
      <c r="A59" s="148" t="s">
        <v>123</v>
      </c>
      <c r="B59" s="223" t="s">
        <v>122</v>
      </c>
      <c r="C59" s="153">
        <v>53419633</v>
      </c>
      <c r="D59" s="276">
        <v>47455492</v>
      </c>
      <c r="E59" s="253">
        <v>5964141</v>
      </c>
      <c r="F59" s="253">
        <v>15200</v>
      </c>
      <c r="G59" s="253"/>
      <c r="H59" s="153">
        <v>53404433</v>
      </c>
      <c r="I59" s="153">
        <v>24017734</v>
      </c>
      <c r="J59" s="153">
        <v>6304646</v>
      </c>
      <c r="K59" s="253">
        <v>3138715</v>
      </c>
      <c r="L59" s="253">
        <v>3165931</v>
      </c>
      <c r="M59" s="253"/>
      <c r="N59" s="253">
        <v>17713088</v>
      </c>
      <c r="O59" s="253"/>
      <c r="P59" s="253"/>
      <c r="Q59" s="253">
        <v>29384966</v>
      </c>
      <c r="R59" s="253"/>
      <c r="S59" s="253">
        <v>1733</v>
      </c>
      <c r="T59" s="174">
        <f t="shared" si="3"/>
        <v>47099787</v>
      </c>
      <c r="U59" s="248">
        <f t="shared" si="1"/>
        <v>0.26249961799060645</v>
      </c>
      <c r="V59" s="199" t="str">
        <f t="shared" si="6"/>
        <v>Đạt</v>
      </c>
      <c r="W59" s="249">
        <f t="shared" si="7"/>
        <v>6304646</v>
      </c>
      <c r="X59" s="250">
        <f t="shared" si="4"/>
        <v>0.44973296505179633</v>
      </c>
      <c r="Y59" s="251">
        <f t="shared" si="21"/>
        <v>2</v>
      </c>
      <c r="Z59" s="251">
        <f t="shared" si="17"/>
        <v>16</v>
      </c>
      <c r="AA59" s="278" t="str">
        <f t="shared" si="5"/>
        <v>Đúng</v>
      </c>
    </row>
    <row r="60" spans="1:27" s="252" customFormat="1" ht="16.5">
      <c r="A60" s="177" t="s">
        <v>29</v>
      </c>
      <c r="B60" s="212" t="s">
        <v>125</v>
      </c>
      <c r="C60" s="153">
        <f aca="true" t="shared" si="22" ref="C60:H60">SUM(C61:C67)</f>
        <v>405889831</v>
      </c>
      <c r="D60" s="277">
        <f t="shared" si="22"/>
        <v>330074781</v>
      </c>
      <c r="E60" s="153">
        <f t="shared" si="22"/>
        <v>75815050</v>
      </c>
      <c r="F60" s="153">
        <f t="shared" si="22"/>
        <v>158938</v>
      </c>
      <c r="G60" s="153">
        <f t="shared" si="22"/>
        <v>0</v>
      </c>
      <c r="H60" s="153">
        <f t="shared" si="22"/>
        <v>405730893</v>
      </c>
      <c r="I60" s="153">
        <f>SUM(J60,N60:P60)</f>
        <v>246772218</v>
      </c>
      <c r="J60" s="153">
        <f aca="true" t="shared" si="23" ref="J60:S60">SUM(J61:J67)</f>
        <v>29835440</v>
      </c>
      <c r="K60" s="153">
        <f t="shared" si="23"/>
        <v>18711358</v>
      </c>
      <c r="L60" s="153">
        <f t="shared" si="23"/>
        <v>11124082</v>
      </c>
      <c r="M60" s="153">
        <f t="shared" si="23"/>
        <v>0</v>
      </c>
      <c r="N60" s="153">
        <f t="shared" si="23"/>
        <v>216783478</v>
      </c>
      <c r="O60" s="153">
        <f t="shared" si="23"/>
        <v>153300</v>
      </c>
      <c r="P60" s="153">
        <f t="shared" si="23"/>
        <v>0</v>
      </c>
      <c r="Q60" s="153">
        <f t="shared" si="23"/>
        <v>158958675</v>
      </c>
      <c r="R60" s="153">
        <f t="shared" si="23"/>
        <v>0</v>
      </c>
      <c r="S60" s="153">
        <f t="shared" si="23"/>
        <v>0</v>
      </c>
      <c r="T60" s="174">
        <f t="shared" si="3"/>
        <v>375895453</v>
      </c>
      <c r="U60" s="248">
        <f t="shared" si="1"/>
        <v>0.1209027508923229</v>
      </c>
      <c r="V60" s="199"/>
      <c r="W60" s="249"/>
      <c r="X60" s="250">
        <f t="shared" si="4"/>
        <v>0.6082164859948193</v>
      </c>
      <c r="Y60" s="251"/>
      <c r="Z60" s="251">
        <f t="shared" si="17"/>
        <v>67</v>
      </c>
      <c r="AA60" s="278" t="str">
        <f t="shared" si="5"/>
        <v>Đúng</v>
      </c>
    </row>
    <row r="61" spans="1:27" s="252" customFormat="1" ht="16.5">
      <c r="A61" s="148" t="s">
        <v>126</v>
      </c>
      <c r="B61" s="223" t="s">
        <v>127</v>
      </c>
      <c r="C61" s="153">
        <v>6234524</v>
      </c>
      <c r="D61" s="276">
        <v>5864250</v>
      </c>
      <c r="E61" s="253">
        <v>370274</v>
      </c>
      <c r="F61" s="253">
        <v>0</v>
      </c>
      <c r="G61" s="253">
        <v>0</v>
      </c>
      <c r="H61" s="153">
        <v>6234524</v>
      </c>
      <c r="I61" s="153">
        <v>11974</v>
      </c>
      <c r="J61" s="153">
        <v>11524</v>
      </c>
      <c r="K61" s="253">
        <v>11524</v>
      </c>
      <c r="L61" s="253">
        <v>0</v>
      </c>
      <c r="M61" s="253">
        <v>0</v>
      </c>
      <c r="N61" s="253">
        <v>450</v>
      </c>
      <c r="O61" s="253">
        <v>0</v>
      </c>
      <c r="P61" s="253">
        <v>0</v>
      </c>
      <c r="Q61" s="253">
        <v>6222550</v>
      </c>
      <c r="R61" s="253">
        <v>0</v>
      </c>
      <c r="S61" s="253">
        <v>0</v>
      </c>
      <c r="T61" s="174">
        <f t="shared" si="3"/>
        <v>6223000</v>
      </c>
      <c r="U61" s="248">
        <f t="shared" si="1"/>
        <v>0.9624185735760815</v>
      </c>
      <c r="V61" s="199" t="str">
        <f t="shared" si="6"/>
        <v>Đạt</v>
      </c>
      <c r="W61" s="249">
        <f t="shared" si="7"/>
        <v>11524</v>
      </c>
      <c r="X61" s="250">
        <f t="shared" si="4"/>
        <v>0.0019205957022540934</v>
      </c>
      <c r="Y61" s="251">
        <f aca="true" t="shared" si="24" ref="Y61:Y67">RANK(J61,$J$61:$J$67)</f>
        <v>7</v>
      </c>
      <c r="Z61" s="251">
        <f t="shared" si="17"/>
        <v>58</v>
      </c>
      <c r="AA61" s="278" t="str">
        <f t="shared" si="5"/>
        <v>Đúng</v>
      </c>
    </row>
    <row r="62" spans="1:27" s="252" customFormat="1" ht="16.5">
      <c r="A62" s="148" t="s">
        <v>128</v>
      </c>
      <c r="B62" s="223" t="s">
        <v>331</v>
      </c>
      <c r="C62" s="153">
        <v>47556342</v>
      </c>
      <c r="D62" s="276">
        <v>36949082</v>
      </c>
      <c r="E62" s="253">
        <v>10607260</v>
      </c>
      <c r="F62" s="253">
        <v>0</v>
      </c>
      <c r="G62" s="253">
        <v>0</v>
      </c>
      <c r="H62" s="153">
        <v>47556342</v>
      </c>
      <c r="I62" s="153">
        <v>12791157</v>
      </c>
      <c r="J62" s="153">
        <v>74417</v>
      </c>
      <c r="K62" s="253">
        <v>74417</v>
      </c>
      <c r="L62" s="253">
        <v>0</v>
      </c>
      <c r="M62" s="253">
        <v>0</v>
      </c>
      <c r="N62" s="253">
        <v>12716740</v>
      </c>
      <c r="O62" s="253">
        <v>0</v>
      </c>
      <c r="P62" s="253">
        <v>0</v>
      </c>
      <c r="Q62" s="253">
        <v>34765185</v>
      </c>
      <c r="R62" s="253">
        <v>0</v>
      </c>
      <c r="S62" s="253">
        <v>0</v>
      </c>
      <c r="T62" s="174">
        <f t="shared" si="3"/>
        <v>47481925</v>
      </c>
      <c r="U62" s="248">
        <f t="shared" si="1"/>
        <v>0.005817847439445861</v>
      </c>
      <c r="V62" s="199" t="str">
        <f t="shared" si="6"/>
        <v>Không đạt</v>
      </c>
      <c r="W62" s="249">
        <f t="shared" si="7"/>
        <v>74417</v>
      </c>
      <c r="X62" s="250">
        <f t="shared" si="4"/>
        <v>0.2689684795352847</v>
      </c>
      <c r="Y62" s="251">
        <f t="shared" si="24"/>
        <v>6</v>
      </c>
      <c r="Z62" s="251">
        <f t="shared" si="17"/>
        <v>53</v>
      </c>
      <c r="AA62" s="278" t="str">
        <f t="shared" si="5"/>
        <v>Đúng</v>
      </c>
    </row>
    <row r="63" spans="1:27" s="252" customFormat="1" ht="16.5">
      <c r="A63" s="148" t="s">
        <v>130</v>
      </c>
      <c r="B63" s="223" t="s">
        <v>129</v>
      </c>
      <c r="C63" s="153">
        <v>62850022</v>
      </c>
      <c r="D63" s="276">
        <v>49171808</v>
      </c>
      <c r="E63" s="253">
        <v>13678214</v>
      </c>
      <c r="F63" s="253">
        <v>0</v>
      </c>
      <c r="G63" s="253">
        <v>0</v>
      </c>
      <c r="H63" s="153">
        <v>62850022</v>
      </c>
      <c r="I63" s="153">
        <v>39997591</v>
      </c>
      <c r="J63" s="153">
        <v>4742112</v>
      </c>
      <c r="K63" s="253">
        <v>4288210</v>
      </c>
      <c r="L63" s="253">
        <v>453902</v>
      </c>
      <c r="M63" s="253">
        <v>0</v>
      </c>
      <c r="N63" s="253">
        <v>35255479</v>
      </c>
      <c r="O63" s="253">
        <v>0</v>
      </c>
      <c r="P63" s="253">
        <v>0</v>
      </c>
      <c r="Q63" s="253">
        <v>22852431</v>
      </c>
      <c r="R63" s="253">
        <v>0</v>
      </c>
      <c r="S63" s="253">
        <v>0</v>
      </c>
      <c r="T63" s="174">
        <f t="shared" si="3"/>
        <v>58107910</v>
      </c>
      <c r="U63" s="248">
        <f t="shared" si="1"/>
        <v>0.11855994027240291</v>
      </c>
      <c r="V63" s="199" t="str">
        <f t="shared" si="6"/>
        <v>Không đạt</v>
      </c>
      <c r="W63" s="249">
        <f t="shared" si="7"/>
        <v>4742112</v>
      </c>
      <c r="X63" s="250">
        <f t="shared" si="4"/>
        <v>0.6363974065116477</v>
      </c>
      <c r="Y63" s="251">
        <f t="shared" si="24"/>
        <v>4</v>
      </c>
      <c r="Z63" s="251">
        <f t="shared" si="17"/>
        <v>23</v>
      </c>
      <c r="AA63" s="278" t="str">
        <f t="shared" si="5"/>
        <v>Đúng</v>
      </c>
    </row>
    <row r="64" spans="1:27" s="252" customFormat="1" ht="16.5">
      <c r="A64" s="148" t="s">
        <v>132</v>
      </c>
      <c r="B64" s="223" t="s">
        <v>133</v>
      </c>
      <c r="C64" s="153">
        <v>67759579</v>
      </c>
      <c r="D64" s="276">
        <v>44540811</v>
      </c>
      <c r="E64" s="253">
        <v>23218768</v>
      </c>
      <c r="F64" s="253">
        <v>158438</v>
      </c>
      <c r="G64" s="253">
        <v>0</v>
      </c>
      <c r="H64" s="153">
        <v>67601141</v>
      </c>
      <c r="I64" s="153">
        <v>53473724</v>
      </c>
      <c r="J64" s="153">
        <v>6839894</v>
      </c>
      <c r="K64" s="253">
        <v>4312768</v>
      </c>
      <c r="L64" s="253">
        <v>2527126</v>
      </c>
      <c r="M64" s="253">
        <v>0</v>
      </c>
      <c r="N64" s="253">
        <v>46633830</v>
      </c>
      <c r="O64" s="253">
        <v>0</v>
      </c>
      <c r="P64" s="253">
        <v>0</v>
      </c>
      <c r="Q64" s="253">
        <v>14127417</v>
      </c>
      <c r="R64" s="253">
        <v>0</v>
      </c>
      <c r="S64" s="253">
        <v>0</v>
      </c>
      <c r="T64" s="174">
        <f t="shared" si="3"/>
        <v>60761247</v>
      </c>
      <c r="U64" s="248">
        <f t="shared" si="1"/>
        <v>0.12791130836520756</v>
      </c>
      <c r="V64" s="199" t="str">
        <f t="shared" si="6"/>
        <v>Không đạt</v>
      </c>
      <c r="W64" s="249">
        <f t="shared" si="7"/>
        <v>6839894</v>
      </c>
      <c r="X64" s="250">
        <f t="shared" si="4"/>
        <v>0.7910180687630701</v>
      </c>
      <c r="Y64" s="251">
        <f t="shared" si="24"/>
        <v>2</v>
      </c>
      <c r="Z64" s="251">
        <f t="shared" si="17"/>
        <v>14</v>
      </c>
      <c r="AA64" s="278" t="str">
        <f t="shared" si="5"/>
        <v>Đúng</v>
      </c>
    </row>
    <row r="65" spans="1:27" s="252" customFormat="1" ht="16.5">
      <c r="A65" s="148" t="s">
        <v>134</v>
      </c>
      <c r="B65" s="223" t="s">
        <v>131</v>
      </c>
      <c r="C65" s="153">
        <v>157486360</v>
      </c>
      <c r="D65" s="276">
        <v>151625627</v>
      </c>
      <c r="E65" s="253">
        <v>5860733</v>
      </c>
      <c r="F65" s="253">
        <v>500</v>
      </c>
      <c r="G65" s="253">
        <v>0</v>
      </c>
      <c r="H65" s="153">
        <v>157485860</v>
      </c>
      <c r="I65" s="153">
        <v>93374829</v>
      </c>
      <c r="J65" s="153">
        <v>9946618</v>
      </c>
      <c r="K65" s="253">
        <v>3057675</v>
      </c>
      <c r="L65" s="253">
        <v>6888943</v>
      </c>
      <c r="M65" s="253">
        <v>0</v>
      </c>
      <c r="N65" s="253">
        <v>83428211</v>
      </c>
      <c r="O65" s="253">
        <v>0</v>
      </c>
      <c r="P65" s="253">
        <v>0</v>
      </c>
      <c r="Q65" s="253">
        <v>64111031</v>
      </c>
      <c r="R65" s="253">
        <v>0</v>
      </c>
      <c r="S65" s="253">
        <v>0</v>
      </c>
      <c r="T65" s="174">
        <f>SUM(N65:S65)</f>
        <v>147539242</v>
      </c>
      <c r="U65" s="248">
        <f>IF(I65&lt;&gt;0,J65/I65,"")</f>
        <v>0.10652354715423361</v>
      </c>
      <c r="V65" s="199" t="str">
        <f>IF(U65&gt;=((38%/12)*$V$10),"Đạt","Không đạt")</f>
        <v>Không đạt</v>
      </c>
      <c r="W65" s="249">
        <f>J65</f>
        <v>9946618</v>
      </c>
      <c r="X65" s="250">
        <f>I65/H65</f>
        <v>0.5929092872210877</v>
      </c>
      <c r="Y65" s="251">
        <f t="shared" si="24"/>
        <v>1</v>
      </c>
      <c r="Z65" s="251">
        <f t="shared" si="17"/>
        <v>7</v>
      </c>
      <c r="AA65" s="278" t="str">
        <f>IF(AND(C65=D65+E65,C65=F65+G65+H65,H65=SUM(K65:P65)+SUM(Q65:S65),C65=F65+G65+H65),"Đúng","Sai")</f>
        <v>Đúng</v>
      </c>
    </row>
    <row r="66" spans="1:27" s="252" customFormat="1" ht="16.5">
      <c r="A66" s="148" t="s">
        <v>263</v>
      </c>
      <c r="B66" s="223" t="s">
        <v>321</v>
      </c>
      <c r="C66" s="153">
        <v>29872732</v>
      </c>
      <c r="D66" s="276">
        <v>16217485</v>
      </c>
      <c r="E66" s="253">
        <v>13655247</v>
      </c>
      <c r="F66" s="253">
        <v>0</v>
      </c>
      <c r="G66" s="253">
        <v>0</v>
      </c>
      <c r="H66" s="153">
        <v>29872732</v>
      </c>
      <c r="I66" s="153">
        <v>21497299</v>
      </c>
      <c r="J66" s="153">
        <v>6471878</v>
      </c>
      <c r="K66" s="253">
        <v>5890767</v>
      </c>
      <c r="L66" s="253">
        <v>581111</v>
      </c>
      <c r="M66" s="253">
        <v>0</v>
      </c>
      <c r="N66" s="253">
        <v>14872121</v>
      </c>
      <c r="O66" s="253">
        <v>153300</v>
      </c>
      <c r="P66" s="253">
        <v>0</v>
      </c>
      <c r="Q66" s="253">
        <v>8375433</v>
      </c>
      <c r="R66" s="253">
        <v>0</v>
      </c>
      <c r="S66" s="253">
        <v>0</v>
      </c>
      <c r="T66" s="174">
        <f>SUM(N66:S66)</f>
        <v>23400854</v>
      </c>
      <c r="U66" s="248">
        <f>IF(I66&lt;&gt;0,J66/I66,"")</f>
        <v>0.30105540235543077</v>
      </c>
      <c r="V66" s="199" t="str">
        <f>IF(U66&gt;=((38%/12)*$V$10),"Đạt","Không đạt")</f>
        <v>Đạt</v>
      </c>
      <c r="W66" s="249">
        <f>J66</f>
        <v>6471878</v>
      </c>
      <c r="X66" s="250">
        <f>I66/H66</f>
        <v>0.7196294935461544</v>
      </c>
      <c r="Y66" s="251">
        <f t="shared" si="24"/>
        <v>3</v>
      </c>
      <c r="Z66" s="251">
        <f t="shared" si="17"/>
        <v>15</v>
      </c>
      <c r="AA66" s="278" t="str">
        <f>IF(AND(C66=D66+E66,C66=F66+G66+H66,H66=SUM(K66:P66)+SUM(Q66:S66),C66=F66+G66+H66),"Đúng","Sai")</f>
        <v>Đúng</v>
      </c>
    </row>
    <row r="67" spans="1:27" s="252" customFormat="1" ht="16.5">
      <c r="A67" s="148" t="s">
        <v>330</v>
      </c>
      <c r="B67" s="223" t="s">
        <v>264</v>
      </c>
      <c r="C67" s="153">
        <v>34130272</v>
      </c>
      <c r="D67" s="276">
        <v>25705718</v>
      </c>
      <c r="E67" s="253">
        <v>8424554</v>
      </c>
      <c r="F67" s="253">
        <v>0</v>
      </c>
      <c r="G67" s="253">
        <v>0</v>
      </c>
      <c r="H67" s="153">
        <v>34130272</v>
      </c>
      <c r="I67" s="153">
        <v>25625644</v>
      </c>
      <c r="J67" s="153">
        <v>1748997</v>
      </c>
      <c r="K67" s="253">
        <v>1075997</v>
      </c>
      <c r="L67" s="253">
        <v>673000</v>
      </c>
      <c r="M67" s="253">
        <v>0</v>
      </c>
      <c r="N67" s="253">
        <v>23876647</v>
      </c>
      <c r="O67" s="253">
        <v>0</v>
      </c>
      <c r="P67" s="253">
        <v>0</v>
      </c>
      <c r="Q67" s="253">
        <v>8504628</v>
      </c>
      <c r="R67" s="253">
        <v>0</v>
      </c>
      <c r="S67" s="253">
        <v>0</v>
      </c>
      <c r="T67" s="174">
        <f>SUM(N67:S67)</f>
        <v>32381275</v>
      </c>
      <c r="U67" s="248">
        <f>IF(I67&lt;&gt;0,J67/I67,"")</f>
        <v>0.06825182617849526</v>
      </c>
      <c r="V67" s="199" t="str">
        <f>IF(U67&gt;=((38%/12)*$V$10),"Đạt","Không đạt")</f>
        <v>Không đạt</v>
      </c>
      <c r="W67" s="249">
        <f>J67</f>
        <v>1748997</v>
      </c>
      <c r="X67" s="250">
        <f>I67/H67</f>
        <v>0.7508186281082084</v>
      </c>
      <c r="Y67" s="251">
        <f t="shared" si="24"/>
        <v>5</v>
      </c>
      <c r="Z67" s="251">
        <f t="shared" si="17"/>
        <v>41</v>
      </c>
      <c r="AA67" s="278" t="str">
        <f>IF(AND(C67=D67+E67,C67=F67+G67+H67,H67=SUM(K67:P67)+SUM(Q67:S67),C67=F67+G67+H67),"Đúng","Sai")</f>
        <v>Đúng</v>
      </c>
    </row>
    <row r="68" spans="1:27" s="252" customFormat="1" ht="16.5">
      <c r="A68" s="177" t="s">
        <v>30</v>
      </c>
      <c r="B68" s="212" t="s">
        <v>135</v>
      </c>
      <c r="C68" s="153">
        <f>SUM(C69:C76)</f>
        <v>189353872</v>
      </c>
      <c r="D68" s="277">
        <f aca="true" t="shared" si="25" ref="D68:S68">SUM(D69:D76)</f>
        <v>97903425</v>
      </c>
      <c r="E68" s="153">
        <f t="shared" si="25"/>
        <v>91450447</v>
      </c>
      <c r="F68" s="153">
        <f t="shared" si="25"/>
        <v>11335023</v>
      </c>
      <c r="G68" s="153">
        <f t="shared" si="25"/>
        <v>0</v>
      </c>
      <c r="H68" s="153">
        <f t="shared" si="25"/>
        <v>178018849</v>
      </c>
      <c r="I68" s="153">
        <f>SUM(J68,N68:P68)</f>
        <v>111594099</v>
      </c>
      <c r="J68" s="153">
        <f t="shared" si="25"/>
        <v>15780334</v>
      </c>
      <c r="K68" s="153">
        <f t="shared" si="25"/>
        <v>14722770</v>
      </c>
      <c r="L68" s="153">
        <f t="shared" si="25"/>
        <v>1057564</v>
      </c>
      <c r="M68" s="153">
        <f t="shared" si="25"/>
        <v>0</v>
      </c>
      <c r="N68" s="153">
        <f t="shared" si="25"/>
        <v>95813765</v>
      </c>
      <c r="O68" s="153">
        <f t="shared" si="25"/>
        <v>0</v>
      </c>
      <c r="P68" s="153">
        <f t="shared" si="25"/>
        <v>0</v>
      </c>
      <c r="Q68" s="153">
        <f t="shared" si="25"/>
        <v>66418490</v>
      </c>
      <c r="R68" s="153">
        <f t="shared" si="25"/>
        <v>0</v>
      </c>
      <c r="S68" s="153">
        <f t="shared" si="25"/>
        <v>6260</v>
      </c>
      <c r="T68" s="174">
        <f t="shared" si="3"/>
        <v>162238515</v>
      </c>
      <c r="U68" s="248">
        <f t="shared" si="1"/>
        <v>0.14140831944886262</v>
      </c>
      <c r="V68" s="199"/>
      <c r="W68" s="249"/>
      <c r="X68" s="250">
        <f t="shared" si="4"/>
        <v>0.6268667594856767</v>
      </c>
      <c r="Y68" s="251"/>
      <c r="Z68" s="251">
        <f t="shared" si="17"/>
        <v>67</v>
      </c>
      <c r="AA68" s="278" t="str">
        <f t="shared" si="5"/>
        <v>Đúng</v>
      </c>
    </row>
    <row r="69" spans="1:27" s="252" customFormat="1" ht="16.5">
      <c r="A69" s="148" t="s">
        <v>136</v>
      </c>
      <c r="B69" s="223" t="s">
        <v>137</v>
      </c>
      <c r="C69" s="153">
        <v>76722673</v>
      </c>
      <c r="D69" s="276">
        <v>40311024</v>
      </c>
      <c r="E69" s="253">
        <v>36411649</v>
      </c>
      <c r="F69" s="253">
        <v>11165990</v>
      </c>
      <c r="G69" s="253"/>
      <c r="H69" s="153">
        <v>65556683</v>
      </c>
      <c r="I69" s="153">
        <v>49521280</v>
      </c>
      <c r="J69" s="153">
        <v>2019139</v>
      </c>
      <c r="K69" s="253">
        <v>2003929</v>
      </c>
      <c r="L69" s="253">
        <v>15210</v>
      </c>
      <c r="M69" s="253"/>
      <c r="N69" s="253">
        <v>47502141</v>
      </c>
      <c r="O69" s="253"/>
      <c r="P69" s="253"/>
      <c r="Q69" s="253">
        <v>16035403</v>
      </c>
      <c r="R69" s="253"/>
      <c r="S69" s="253"/>
      <c r="T69" s="174">
        <f t="shared" si="3"/>
        <v>63537544</v>
      </c>
      <c r="U69" s="248">
        <f t="shared" si="1"/>
        <v>0.04077315852902025</v>
      </c>
      <c r="V69" s="199" t="str">
        <f t="shared" si="6"/>
        <v>Không đạt</v>
      </c>
      <c r="W69" s="249">
        <f t="shared" si="7"/>
        <v>2019139</v>
      </c>
      <c r="X69" s="250">
        <f t="shared" si="4"/>
        <v>0.7553963643950686</v>
      </c>
      <c r="Y69" s="251">
        <f>RANK(J69,$J$69:$J$76)</f>
        <v>4</v>
      </c>
      <c r="Z69" s="251">
        <f t="shared" si="17"/>
        <v>38</v>
      </c>
      <c r="AA69" s="278" t="str">
        <f t="shared" si="5"/>
        <v>Đúng</v>
      </c>
    </row>
    <row r="70" spans="1:27" s="252" customFormat="1" ht="16.5">
      <c r="A70" s="148" t="s">
        <v>138</v>
      </c>
      <c r="B70" s="223" t="s">
        <v>139</v>
      </c>
      <c r="C70" s="153">
        <v>29296688</v>
      </c>
      <c r="D70" s="276">
        <v>4360413</v>
      </c>
      <c r="E70" s="253">
        <v>24936275</v>
      </c>
      <c r="F70" s="253">
        <v>67567</v>
      </c>
      <c r="G70" s="253"/>
      <c r="H70" s="153">
        <v>29229121</v>
      </c>
      <c r="I70" s="153">
        <v>4800652</v>
      </c>
      <c r="J70" s="153">
        <v>1837001</v>
      </c>
      <c r="K70" s="253">
        <v>1783418</v>
      </c>
      <c r="L70" s="253">
        <v>53583</v>
      </c>
      <c r="M70" s="253"/>
      <c r="N70" s="253">
        <v>2963651</v>
      </c>
      <c r="O70" s="253"/>
      <c r="P70" s="253"/>
      <c r="Q70" s="253">
        <v>24428469</v>
      </c>
      <c r="R70" s="253"/>
      <c r="S70" s="253"/>
      <c r="T70" s="174">
        <f t="shared" si="3"/>
        <v>27392120</v>
      </c>
      <c r="U70" s="248">
        <f t="shared" si="1"/>
        <v>0.3826565641500363</v>
      </c>
      <c r="V70" s="199" t="str">
        <f t="shared" si="6"/>
        <v>Đạt</v>
      </c>
      <c r="W70" s="249">
        <f t="shared" si="7"/>
        <v>1837001</v>
      </c>
      <c r="X70" s="250">
        <f t="shared" si="4"/>
        <v>0.1642420926718939</v>
      </c>
      <c r="Y70" s="251">
        <f aca="true" t="shared" si="26" ref="Y70:Y76">RANK(J70,$J$69:$J$76)</f>
        <v>5</v>
      </c>
      <c r="Z70" s="251">
        <f t="shared" si="17"/>
        <v>39</v>
      </c>
      <c r="AA70" s="278" t="str">
        <f t="shared" si="5"/>
        <v>Đúng</v>
      </c>
    </row>
    <row r="71" spans="1:27" s="252" customFormat="1" ht="16.5">
      <c r="A71" s="148" t="s">
        <v>140</v>
      </c>
      <c r="B71" s="223" t="s">
        <v>141</v>
      </c>
      <c r="C71" s="153">
        <v>20349596</v>
      </c>
      <c r="D71" s="276">
        <v>3381505</v>
      </c>
      <c r="E71" s="253">
        <v>16968091</v>
      </c>
      <c r="F71" s="253"/>
      <c r="G71" s="253"/>
      <c r="H71" s="153">
        <v>20349596</v>
      </c>
      <c r="I71" s="153">
        <v>19261921</v>
      </c>
      <c r="J71" s="153">
        <v>2611612</v>
      </c>
      <c r="K71" s="253">
        <v>2579541</v>
      </c>
      <c r="L71" s="253">
        <v>32071</v>
      </c>
      <c r="M71" s="253"/>
      <c r="N71" s="253">
        <v>16650309</v>
      </c>
      <c r="O71" s="253"/>
      <c r="P71" s="253"/>
      <c r="Q71" s="253">
        <v>1081415</v>
      </c>
      <c r="R71" s="253"/>
      <c r="S71" s="253">
        <v>6260</v>
      </c>
      <c r="T71" s="174">
        <f t="shared" si="3"/>
        <v>17737984</v>
      </c>
      <c r="U71" s="248">
        <f t="shared" si="1"/>
        <v>0.13558419225164509</v>
      </c>
      <c r="V71" s="199" t="str">
        <f t="shared" si="6"/>
        <v>Không đạt</v>
      </c>
      <c r="W71" s="249">
        <f t="shared" si="7"/>
        <v>2611612</v>
      </c>
      <c r="X71" s="250">
        <f t="shared" si="4"/>
        <v>0.9465505359418438</v>
      </c>
      <c r="Y71" s="251">
        <f t="shared" si="26"/>
        <v>3</v>
      </c>
      <c r="Z71" s="251">
        <f t="shared" si="17"/>
        <v>35</v>
      </c>
      <c r="AA71" s="278" t="str">
        <f t="shared" si="5"/>
        <v>Đúng</v>
      </c>
    </row>
    <row r="72" spans="1:27" s="252" customFormat="1" ht="16.5">
      <c r="A72" s="148" t="s">
        <v>142</v>
      </c>
      <c r="B72" s="223" t="s">
        <v>143</v>
      </c>
      <c r="C72" s="153">
        <v>25092327</v>
      </c>
      <c r="D72" s="276">
        <v>21592380</v>
      </c>
      <c r="E72" s="253">
        <v>3499947</v>
      </c>
      <c r="F72" s="253">
        <v>54086</v>
      </c>
      <c r="G72" s="253"/>
      <c r="H72" s="153">
        <v>25038241</v>
      </c>
      <c r="I72" s="153">
        <v>15148663</v>
      </c>
      <c r="J72" s="153">
        <v>3206669</v>
      </c>
      <c r="K72" s="253">
        <v>2936984</v>
      </c>
      <c r="L72" s="253">
        <v>269685</v>
      </c>
      <c r="M72" s="253"/>
      <c r="N72" s="253">
        <v>11941994</v>
      </c>
      <c r="O72" s="253"/>
      <c r="P72" s="253"/>
      <c r="Q72" s="253">
        <v>9889578</v>
      </c>
      <c r="R72" s="253"/>
      <c r="S72" s="253"/>
      <c r="T72" s="174">
        <f t="shared" si="3"/>
        <v>21831572</v>
      </c>
      <c r="U72" s="248">
        <f t="shared" si="1"/>
        <v>0.2116800010667608</v>
      </c>
      <c r="V72" s="199" t="str">
        <f t="shared" si="6"/>
        <v>Không đạt</v>
      </c>
      <c r="W72" s="249">
        <f t="shared" si="7"/>
        <v>3206669</v>
      </c>
      <c r="X72" s="250">
        <f t="shared" si="4"/>
        <v>0.6050210555925235</v>
      </c>
      <c r="Y72" s="251">
        <f t="shared" si="26"/>
        <v>2</v>
      </c>
      <c r="Z72" s="251">
        <f t="shared" si="17"/>
        <v>31</v>
      </c>
      <c r="AA72" s="278" t="str">
        <f t="shared" si="5"/>
        <v>Đúng</v>
      </c>
    </row>
    <row r="73" spans="1:27" s="252" customFormat="1" ht="16.5">
      <c r="A73" s="148" t="s">
        <v>144</v>
      </c>
      <c r="B73" s="223" t="s">
        <v>145</v>
      </c>
      <c r="C73" s="153">
        <v>3700</v>
      </c>
      <c r="D73" s="276">
        <v>1000</v>
      </c>
      <c r="E73" s="253">
        <v>2700</v>
      </c>
      <c r="F73" s="253"/>
      <c r="G73" s="253"/>
      <c r="H73" s="153">
        <v>3700</v>
      </c>
      <c r="I73" s="153">
        <v>2700</v>
      </c>
      <c r="J73" s="153">
        <v>2700</v>
      </c>
      <c r="K73" s="253">
        <v>2700</v>
      </c>
      <c r="L73" s="253"/>
      <c r="M73" s="253"/>
      <c r="N73" s="253"/>
      <c r="O73" s="253"/>
      <c r="P73" s="253"/>
      <c r="Q73" s="253">
        <v>1000</v>
      </c>
      <c r="R73" s="253"/>
      <c r="S73" s="253"/>
      <c r="T73" s="174">
        <f t="shared" si="3"/>
        <v>1000</v>
      </c>
      <c r="U73" s="248">
        <f t="shared" si="1"/>
        <v>1</v>
      </c>
      <c r="V73" s="199" t="str">
        <f t="shared" si="6"/>
        <v>Đạt</v>
      </c>
      <c r="W73" s="249">
        <f t="shared" si="7"/>
        <v>2700</v>
      </c>
      <c r="X73" s="250">
        <f t="shared" si="4"/>
        <v>0.7297297297297297</v>
      </c>
      <c r="Y73" s="251">
        <f t="shared" si="26"/>
        <v>7</v>
      </c>
      <c r="Z73" s="251">
        <f t="shared" si="17"/>
        <v>61</v>
      </c>
      <c r="AA73" s="278" t="str">
        <f t="shared" si="5"/>
        <v>Đúng</v>
      </c>
    </row>
    <row r="74" spans="1:27" s="252" customFormat="1" ht="16.5">
      <c r="A74" s="148" t="s">
        <v>146</v>
      </c>
      <c r="B74" s="223" t="s">
        <v>147</v>
      </c>
      <c r="C74" s="153">
        <v>13904942</v>
      </c>
      <c r="D74" s="276">
        <v>9442652</v>
      </c>
      <c r="E74" s="253">
        <v>4462290</v>
      </c>
      <c r="F74" s="253">
        <v>29380</v>
      </c>
      <c r="G74" s="253"/>
      <c r="H74" s="153">
        <v>13875562</v>
      </c>
      <c r="I74" s="153">
        <v>7586055</v>
      </c>
      <c r="J74" s="153">
        <v>4697934</v>
      </c>
      <c r="K74" s="253">
        <v>4078454</v>
      </c>
      <c r="L74" s="253">
        <v>619480</v>
      </c>
      <c r="M74" s="253"/>
      <c r="N74" s="253">
        <v>2888121</v>
      </c>
      <c r="O74" s="253"/>
      <c r="P74" s="253">
        <v>0</v>
      </c>
      <c r="Q74" s="253">
        <v>6289507</v>
      </c>
      <c r="R74" s="253"/>
      <c r="S74" s="253"/>
      <c r="T74" s="174">
        <f t="shared" si="3"/>
        <v>9177628</v>
      </c>
      <c r="U74" s="248">
        <f t="shared" si="1"/>
        <v>0.6192855179668484</v>
      </c>
      <c r="V74" s="199" t="str">
        <f t="shared" si="6"/>
        <v>Đạt</v>
      </c>
      <c r="W74" s="249">
        <f t="shared" si="7"/>
        <v>4697934</v>
      </c>
      <c r="X74" s="250">
        <f t="shared" si="4"/>
        <v>0.5467205580573962</v>
      </c>
      <c r="Y74" s="251">
        <f t="shared" si="26"/>
        <v>1</v>
      </c>
      <c r="Z74" s="251">
        <f t="shared" si="17"/>
        <v>24</v>
      </c>
      <c r="AA74" s="278" t="str">
        <f t="shared" si="5"/>
        <v>Đúng</v>
      </c>
    </row>
    <row r="75" spans="1:27" s="252" customFormat="1" ht="16.5">
      <c r="A75" s="148" t="s">
        <v>148</v>
      </c>
      <c r="B75" s="223" t="s">
        <v>276</v>
      </c>
      <c r="C75" s="153">
        <v>23983046</v>
      </c>
      <c r="D75" s="276">
        <v>18814451</v>
      </c>
      <c r="E75" s="253">
        <v>5168595</v>
      </c>
      <c r="F75" s="253">
        <v>18000</v>
      </c>
      <c r="G75" s="253"/>
      <c r="H75" s="153">
        <v>23965046</v>
      </c>
      <c r="I75" s="153">
        <v>15271928</v>
      </c>
      <c r="J75" s="153">
        <v>1404379</v>
      </c>
      <c r="K75" s="253">
        <v>1336844</v>
      </c>
      <c r="L75" s="253">
        <v>67535</v>
      </c>
      <c r="M75" s="253"/>
      <c r="N75" s="253">
        <v>13867549</v>
      </c>
      <c r="O75" s="253"/>
      <c r="P75" s="253">
        <v>0</v>
      </c>
      <c r="Q75" s="253">
        <v>8693118</v>
      </c>
      <c r="R75" s="253"/>
      <c r="S75" s="253"/>
      <c r="T75" s="174">
        <f>SUM(N75:S75)</f>
        <v>22560667</v>
      </c>
      <c r="U75" s="248">
        <f>IF(I75&lt;&gt;0,J75/I75,"")</f>
        <v>0.09195819938386299</v>
      </c>
      <c r="V75" s="199" t="str">
        <f>IF(U75&gt;=((38%/12)*$V$10),"Đạt","Không đạt")</f>
        <v>Không đạt</v>
      </c>
      <c r="W75" s="249">
        <f>J75</f>
        <v>1404379</v>
      </c>
      <c r="X75" s="250">
        <f>I75/H75</f>
        <v>0.6372584471567465</v>
      </c>
      <c r="Y75" s="251">
        <f>RANK(J75,$J$69:$J$76)</f>
        <v>6</v>
      </c>
      <c r="Z75" s="251">
        <f t="shared" si="17"/>
        <v>49</v>
      </c>
      <c r="AA75" s="278" t="str">
        <f>IF(AND(C75=D75+E75,C75=F75+G75+H75,H75=SUM(K75:P75)+SUM(Q75:S75),C75=F75+G75+H75),"Đúng","Sai")</f>
        <v>Đúng</v>
      </c>
    </row>
    <row r="76" spans="1:27" s="252" customFormat="1" ht="16.5">
      <c r="A76" s="148" t="s">
        <v>275</v>
      </c>
      <c r="B76" s="223" t="s">
        <v>149</v>
      </c>
      <c r="C76" s="153">
        <v>900</v>
      </c>
      <c r="D76" s="276">
        <v>0</v>
      </c>
      <c r="E76" s="253">
        <v>900</v>
      </c>
      <c r="F76" s="253"/>
      <c r="G76" s="253"/>
      <c r="H76" s="153">
        <v>900</v>
      </c>
      <c r="I76" s="153">
        <v>900</v>
      </c>
      <c r="J76" s="153">
        <v>900</v>
      </c>
      <c r="K76" s="253">
        <v>900</v>
      </c>
      <c r="L76" s="253">
        <v>0</v>
      </c>
      <c r="M76" s="253"/>
      <c r="N76" s="253">
        <v>0</v>
      </c>
      <c r="O76" s="253"/>
      <c r="P76" s="253"/>
      <c r="Q76" s="253">
        <v>0</v>
      </c>
      <c r="R76" s="253"/>
      <c r="S76" s="253"/>
      <c r="T76" s="174">
        <f t="shared" si="3"/>
        <v>0</v>
      </c>
      <c r="U76" s="248">
        <f t="shared" si="1"/>
        <v>1</v>
      </c>
      <c r="V76" s="199" t="str">
        <f t="shared" si="6"/>
        <v>Đạt</v>
      </c>
      <c r="W76" s="249">
        <f t="shared" si="7"/>
        <v>900</v>
      </c>
      <c r="X76" s="250">
        <f t="shared" si="4"/>
        <v>1</v>
      </c>
      <c r="Y76" s="251">
        <f t="shared" si="26"/>
        <v>8</v>
      </c>
      <c r="Z76" s="251">
        <f aca="true" t="shared" si="27" ref="Z76:Z89">RANK(W76,$W$12:$W$89)</f>
        <v>64</v>
      </c>
      <c r="AA76" s="278" t="str">
        <f t="shared" si="5"/>
        <v>Đúng</v>
      </c>
    </row>
    <row r="77" spans="1:27" s="252" customFormat="1" ht="16.5">
      <c r="A77" s="177" t="s">
        <v>31</v>
      </c>
      <c r="B77" s="212" t="s">
        <v>254</v>
      </c>
      <c r="C77" s="153">
        <f aca="true" t="shared" si="28" ref="C77:H77">SUM(C78:C84)</f>
        <v>185376912</v>
      </c>
      <c r="D77" s="277">
        <f t="shared" si="28"/>
        <v>114159476</v>
      </c>
      <c r="E77" s="153">
        <f t="shared" si="28"/>
        <v>71217436</v>
      </c>
      <c r="F77" s="153">
        <f t="shared" si="28"/>
        <v>665072</v>
      </c>
      <c r="G77" s="153">
        <f t="shared" si="28"/>
        <v>0</v>
      </c>
      <c r="H77" s="153">
        <f t="shared" si="28"/>
        <v>184711840</v>
      </c>
      <c r="I77" s="153">
        <f>SUM(J77,N77:P77)</f>
        <v>128005627</v>
      </c>
      <c r="J77" s="153">
        <f aca="true" t="shared" si="29" ref="J77:S77">SUM(J78:J84)</f>
        <v>61788258</v>
      </c>
      <c r="K77" s="153">
        <f t="shared" si="29"/>
        <v>60177571</v>
      </c>
      <c r="L77" s="153">
        <f t="shared" si="29"/>
        <v>1610687</v>
      </c>
      <c r="M77" s="153">
        <f t="shared" si="29"/>
        <v>0</v>
      </c>
      <c r="N77" s="153">
        <f t="shared" si="29"/>
        <v>66217369</v>
      </c>
      <c r="O77" s="153">
        <f t="shared" si="29"/>
        <v>0</v>
      </c>
      <c r="P77" s="153">
        <f t="shared" si="29"/>
        <v>0</v>
      </c>
      <c r="Q77" s="153">
        <f t="shared" si="29"/>
        <v>56235013</v>
      </c>
      <c r="R77" s="153">
        <f t="shared" si="29"/>
        <v>471200</v>
      </c>
      <c r="S77" s="153">
        <f t="shared" si="29"/>
        <v>0</v>
      </c>
      <c r="T77" s="174">
        <f t="shared" si="3"/>
        <v>122923582</v>
      </c>
      <c r="U77" s="248">
        <f aca="true" t="shared" si="30" ref="U77:U89">IF(I77&lt;&gt;0,J77/I77,"")</f>
        <v>0.48269954570044016</v>
      </c>
      <c r="V77" s="199"/>
      <c r="W77" s="249"/>
      <c r="X77" s="250">
        <f t="shared" si="4"/>
        <v>0.6930017426062131</v>
      </c>
      <c r="Y77" s="251"/>
      <c r="Z77" s="251">
        <f t="shared" si="27"/>
        <v>67</v>
      </c>
      <c r="AA77" s="278" t="str">
        <f t="shared" si="5"/>
        <v>Đúng</v>
      </c>
    </row>
    <row r="78" spans="1:27" s="252" customFormat="1" ht="16.5">
      <c r="A78" s="148" t="s">
        <v>151</v>
      </c>
      <c r="B78" s="223" t="s">
        <v>152</v>
      </c>
      <c r="C78" s="153">
        <v>2750</v>
      </c>
      <c r="D78" s="276"/>
      <c r="E78" s="253">
        <v>2750</v>
      </c>
      <c r="F78" s="253"/>
      <c r="G78" s="253"/>
      <c r="H78" s="153">
        <v>2750</v>
      </c>
      <c r="I78" s="153">
        <v>2750</v>
      </c>
      <c r="J78" s="153">
        <v>2750</v>
      </c>
      <c r="K78" s="253">
        <v>2750</v>
      </c>
      <c r="L78" s="253"/>
      <c r="M78" s="253"/>
      <c r="N78" s="253"/>
      <c r="O78" s="253"/>
      <c r="P78" s="253"/>
      <c r="Q78" s="253"/>
      <c r="R78" s="253"/>
      <c r="S78" s="253"/>
      <c r="T78" s="174">
        <f aca="true" t="shared" si="31" ref="T78:T89">SUM(N78:S78)</f>
        <v>0</v>
      </c>
      <c r="U78" s="248">
        <f t="shared" si="30"/>
        <v>1</v>
      </c>
      <c r="V78" s="199" t="str">
        <f t="shared" si="6"/>
        <v>Đạt</v>
      </c>
      <c r="W78" s="249">
        <f t="shared" si="7"/>
        <v>2750</v>
      </c>
      <c r="X78" s="250">
        <f aca="true" t="shared" si="32" ref="X78:X89">I78/H78</f>
        <v>1</v>
      </c>
      <c r="Y78" s="251">
        <f aca="true" t="shared" si="33" ref="Y78:Y84">RANK(J78,$J$78:$J$84)</f>
        <v>7</v>
      </c>
      <c r="Z78" s="251">
        <f t="shared" si="27"/>
        <v>60</v>
      </c>
      <c r="AA78" s="278" t="str">
        <f aca="true" t="shared" si="34" ref="AA78:AA89">IF(AND(C78=D78+E78,C78=F78+G78+H78,H78=SUM(K78:P78)+SUM(Q78:S78),C78=F78+G78+H78),"Đúng","Sai")</f>
        <v>Đúng</v>
      </c>
    </row>
    <row r="79" spans="1:27" s="252" customFormat="1" ht="16.5">
      <c r="A79" s="148" t="s">
        <v>153</v>
      </c>
      <c r="B79" s="223" t="s">
        <v>154</v>
      </c>
      <c r="C79" s="153">
        <v>32868958</v>
      </c>
      <c r="D79" s="276">
        <v>4452111</v>
      </c>
      <c r="E79" s="253">
        <v>28416847</v>
      </c>
      <c r="F79" s="253">
        <v>143880</v>
      </c>
      <c r="G79" s="253"/>
      <c r="H79" s="153">
        <v>32725078</v>
      </c>
      <c r="I79" s="153">
        <v>31729849</v>
      </c>
      <c r="J79" s="153">
        <v>22454528</v>
      </c>
      <c r="K79" s="253">
        <v>22454528</v>
      </c>
      <c r="L79" s="253">
        <v>0</v>
      </c>
      <c r="M79" s="253"/>
      <c r="N79" s="253">
        <v>9275321</v>
      </c>
      <c r="O79" s="253"/>
      <c r="P79" s="253"/>
      <c r="Q79" s="253">
        <v>995229</v>
      </c>
      <c r="R79" s="253"/>
      <c r="S79" s="253"/>
      <c r="T79" s="174">
        <f t="shared" si="31"/>
        <v>10270550</v>
      </c>
      <c r="U79" s="248">
        <f t="shared" si="30"/>
        <v>0.707678375651898</v>
      </c>
      <c r="V79" s="199" t="str">
        <f aca="true" t="shared" si="35" ref="V79:V89">IF(U79&gt;=((38%/12)*$V$10),"Đạt","Không đạt")</f>
        <v>Đạt</v>
      </c>
      <c r="W79" s="249">
        <f aca="true" t="shared" si="36" ref="W79:W89">J79</f>
        <v>22454528</v>
      </c>
      <c r="X79" s="250">
        <f t="shared" si="32"/>
        <v>0.9695881855499321</v>
      </c>
      <c r="Y79" s="251">
        <f t="shared" si="33"/>
        <v>1</v>
      </c>
      <c r="Z79" s="251">
        <f t="shared" si="27"/>
        <v>2</v>
      </c>
      <c r="AA79" s="278" t="str">
        <f t="shared" si="34"/>
        <v>Đúng</v>
      </c>
    </row>
    <row r="80" spans="1:27" s="252" customFormat="1" ht="16.5">
      <c r="A80" s="148" t="s">
        <v>155</v>
      </c>
      <c r="B80" s="223" t="s">
        <v>156</v>
      </c>
      <c r="C80" s="153">
        <v>28911556</v>
      </c>
      <c r="D80" s="276">
        <v>14256982</v>
      </c>
      <c r="E80" s="253">
        <v>14654574</v>
      </c>
      <c r="F80" s="253">
        <v>600</v>
      </c>
      <c r="G80" s="253"/>
      <c r="H80" s="153">
        <v>28910956</v>
      </c>
      <c r="I80" s="153">
        <v>25613092</v>
      </c>
      <c r="J80" s="153">
        <v>8509851</v>
      </c>
      <c r="K80" s="253">
        <v>8456873</v>
      </c>
      <c r="L80" s="253">
        <v>52978</v>
      </c>
      <c r="M80" s="253">
        <v>0</v>
      </c>
      <c r="N80" s="253">
        <v>17103241</v>
      </c>
      <c r="O80" s="253"/>
      <c r="P80" s="253"/>
      <c r="Q80" s="253">
        <v>3297864</v>
      </c>
      <c r="R80" s="253"/>
      <c r="S80" s="253"/>
      <c r="T80" s="174">
        <f t="shared" si="31"/>
        <v>20401105</v>
      </c>
      <c r="U80" s="248">
        <f t="shared" si="30"/>
        <v>0.33224614193397656</v>
      </c>
      <c r="V80" s="199" t="str">
        <f t="shared" si="35"/>
        <v>Đạt</v>
      </c>
      <c r="W80" s="249">
        <f t="shared" si="36"/>
        <v>8509851</v>
      </c>
      <c r="X80" s="250">
        <f t="shared" si="32"/>
        <v>0.885930302685252</v>
      </c>
      <c r="Y80" s="251">
        <f t="shared" si="33"/>
        <v>3</v>
      </c>
      <c r="Z80" s="251">
        <f t="shared" si="27"/>
        <v>8</v>
      </c>
      <c r="AA80" s="278" t="str">
        <f t="shared" si="34"/>
        <v>Đúng</v>
      </c>
    </row>
    <row r="81" spans="1:27" s="252" customFormat="1" ht="16.5">
      <c r="A81" s="148" t="s">
        <v>157</v>
      </c>
      <c r="B81" s="223" t="s">
        <v>158</v>
      </c>
      <c r="C81" s="153">
        <v>66531413</v>
      </c>
      <c r="D81" s="276">
        <v>55513243</v>
      </c>
      <c r="E81" s="253">
        <v>11018170</v>
      </c>
      <c r="F81" s="253">
        <v>0</v>
      </c>
      <c r="G81" s="253">
        <v>0</v>
      </c>
      <c r="H81" s="153">
        <v>66531413</v>
      </c>
      <c r="I81" s="153">
        <v>36631477</v>
      </c>
      <c r="J81" s="153">
        <v>16751439</v>
      </c>
      <c r="K81" s="253">
        <v>16751439</v>
      </c>
      <c r="L81" s="253">
        <v>0</v>
      </c>
      <c r="M81" s="253"/>
      <c r="N81" s="253">
        <v>19880038</v>
      </c>
      <c r="O81" s="253"/>
      <c r="P81" s="253"/>
      <c r="Q81" s="253">
        <v>29899936</v>
      </c>
      <c r="R81" s="253"/>
      <c r="S81" s="253"/>
      <c r="T81" s="174">
        <f t="shared" si="31"/>
        <v>49779974</v>
      </c>
      <c r="U81" s="248">
        <f t="shared" si="30"/>
        <v>0.45729630284904976</v>
      </c>
      <c r="V81" s="199" t="str">
        <f t="shared" si="35"/>
        <v>Đạt</v>
      </c>
      <c r="W81" s="249">
        <f t="shared" si="36"/>
        <v>16751439</v>
      </c>
      <c r="X81" s="250">
        <f t="shared" si="32"/>
        <v>0.5505891931079233</v>
      </c>
      <c r="Y81" s="251">
        <f t="shared" si="33"/>
        <v>2</v>
      </c>
      <c r="Z81" s="251">
        <f t="shared" si="27"/>
        <v>3</v>
      </c>
      <c r="AA81" s="278" t="str">
        <f t="shared" si="34"/>
        <v>Đúng</v>
      </c>
    </row>
    <row r="82" spans="1:27" s="252" customFormat="1" ht="16.5">
      <c r="A82" s="148" t="s">
        <v>159</v>
      </c>
      <c r="B82" s="223" t="s">
        <v>160</v>
      </c>
      <c r="C82" s="153">
        <v>17451593</v>
      </c>
      <c r="D82" s="276">
        <v>13391243</v>
      </c>
      <c r="E82" s="253">
        <v>4060350</v>
      </c>
      <c r="F82" s="253">
        <v>21213</v>
      </c>
      <c r="G82" s="253"/>
      <c r="H82" s="153">
        <v>17430380</v>
      </c>
      <c r="I82" s="153">
        <v>10543581</v>
      </c>
      <c r="J82" s="153">
        <v>2851094</v>
      </c>
      <c r="K82" s="253">
        <v>2438833</v>
      </c>
      <c r="L82" s="253">
        <v>412261</v>
      </c>
      <c r="M82" s="253"/>
      <c r="N82" s="253">
        <v>7692487</v>
      </c>
      <c r="O82" s="253"/>
      <c r="P82" s="253"/>
      <c r="Q82" s="253">
        <v>6886799</v>
      </c>
      <c r="R82" s="253"/>
      <c r="S82" s="253"/>
      <c r="T82" s="174">
        <f t="shared" si="31"/>
        <v>14579286</v>
      </c>
      <c r="U82" s="248">
        <f t="shared" si="30"/>
        <v>0.2704104042070716</v>
      </c>
      <c r="V82" s="199" t="str">
        <f t="shared" si="35"/>
        <v>Đạt</v>
      </c>
      <c r="W82" s="249">
        <f t="shared" si="36"/>
        <v>2851094</v>
      </c>
      <c r="X82" s="250">
        <f t="shared" si="32"/>
        <v>0.604896795135849</v>
      </c>
      <c r="Y82" s="251">
        <f t="shared" si="33"/>
        <v>6</v>
      </c>
      <c r="Z82" s="251">
        <f t="shared" si="27"/>
        <v>34</v>
      </c>
      <c r="AA82" s="278" t="str">
        <f t="shared" si="34"/>
        <v>Đúng</v>
      </c>
    </row>
    <row r="83" spans="1:27" s="252" customFormat="1" ht="16.5">
      <c r="A83" s="148" t="s">
        <v>161</v>
      </c>
      <c r="B83" s="223" t="s">
        <v>162</v>
      </c>
      <c r="C83" s="153">
        <v>19479469</v>
      </c>
      <c r="D83" s="276">
        <v>14847754</v>
      </c>
      <c r="E83" s="253">
        <v>4631715</v>
      </c>
      <c r="F83" s="253">
        <v>498079</v>
      </c>
      <c r="G83" s="253"/>
      <c r="H83" s="153">
        <v>18981390</v>
      </c>
      <c r="I83" s="153">
        <v>10309254</v>
      </c>
      <c r="J83" s="153">
        <v>5593616</v>
      </c>
      <c r="K83" s="253">
        <v>5087662</v>
      </c>
      <c r="L83" s="253">
        <v>505954</v>
      </c>
      <c r="M83" s="253"/>
      <c r="N83" s="253">
        <v>4715638</v>
      </c>
      <c r="O83" s="253"/>
      <c r="P83" s="253"/>
      <c r="Q83" s="253">
        <v>8200936</v>
      </c>
      <c r="R83" s="253">
        <v>471200</v>
      </c>
      <c r="S83" s="253"/>
      <c r="T83" s="174">
        <f t="shared" si="31"/>
        <v>13387774</v>
      </c>
      <c r="U83" s="248">
        <f t="shared" si="30"/>
        <v>0.5425820335787633</v>
      </c>
      <c r="V83" s="199" t="str">
        <f t="shared" si="35"/>
        <v>Đạt</v>
      </c>
      <c r="W83" s="249">
        <f t="shared" si="36"/>
        <v>5593616</v>
      </c>
      <c r="X83" s="250">
        <f t="shared" si="32"/>
        <v>0.5431242917404889</v>
      </c>
      <c r="Y83" s="251">
        <f t="shared" si="33"/>
        <v>5</v>
      </c>
      <c r="Z83" s="251">
        <f t="shared" si="27"/>
        <v>19</v>
      </c>
      <c r="AA83" s="278" t="str">
        <f t="shared" si="34"/>
        <v>Đúng</v>
      </c>
    </row>
    <row r="84" spans="1:27" s="252" customFormat="1" ht="16.5">
      <c r="A84" s="148" t="s">
        <v>163</v>
      </c>
      <c r="B84" s="223" t="s">
        <v>164</v>
      </c>
      <c r="C84" s="153">
        <v>20131173</v>
      </c>
      <c r="D84" s="276">
        <v>11698143</v>
      </c>
      <c r="E84" s="253">
        <v>8433030</v>
      </c>
      <c r="F84" s="253">
        <v>1300</v>
      </c>
      <c r="G84" s="253"/>
      <c r="H84" s="153">
        <v>20129873</v>
      </c>
      <c r="I84" s="153">
        <v>13175624</v>
      </c>
      <c r="J84" s="153">
        <v>5624980</v>
      </c>
      <c r="K84" s="253">
        <v>4985486</v>
      </c>
      <c r="L84" s="253">
        <v>639494</v>
      </c>
      <c r="M84" s="253"/>
      <c r="N84" s="253">
        <v>7550644</v>
      </c>
      <c r="O84" s="253"/>
      <c r="P84" s="253"/>
      <c r="Q84" s="253">
        <v>6954249</v>
      </c>
      <c r="R84" s="253"/>
      <c r="S84" s="253"/>
      <c r="T84" s="174">
        <f t="shared" si="31"/>
        <v>14504893</v>
      </c>
      <c r="U84" s="248">
        <f t="shared" si="30"/>
        <v>0.4269232333891738</v>
      </c>
      <c r="V84" s="199" t="str">
        <f t="shared" si="35"/>
        <v>Đạt</v>
      </c>
      <c r="W84" s="249">
        <f t="shared" si="36"/>
        <v>5624980</v>
      </c>
      <c r="X84" s="250">
        <f t="shared" si="32"/>
        <v>0.6545309053862387</v>
      </c>
      <c r="Y84" s="251">
        <f t="shared" si="33"/>
        <v>4</v>
      </c>
      <c r="Z84" s="251">
        <f t="shared" si="27"/>
        <v>18</v>
      </c>
      <c r="AA84" s="278" t="str">
        <f t="shared" si="34"/>
        <v>Đúng</v>
      </c>
    </row>
    <row r="85" spans="1:27" s="252" customFormat="1" ht="16.5">
      <c r="A85" s="177" t="s">
        <v>32</v>
      </c>
      <c r="B85" s="212" t="s">
        <v>165</v>
      </c>
      <c r="C85" s="153">
        <f aca="true" t="shared" si="37" ref="C85:H85">SUM(C86:C89)</f>
        <v>63445348</v>
      </c>
      <c r="D85" s="277">
        <f t="shared" si="37"/>
        <v>52675001</v>
      </c>
      <c r="E85" s="153">
        <f t="shared" si="37"/>
        <v>10770347</v>
      </c>
      <c r="F85" s="153">
        <f t="shared" si="37"/>
        <v>16338448</v>
      </c>
      <c r="G85" s="153">
        <f t="shared" si="37"/>
        <v>0</v>
      </c>
      <c r="H85" s="153">
        <f t="shared" si="37"/>
        <v>47106900</v>
      </c>
      <c r="I85" s="153">
        <f>SUM(J85,N85:P85)</f>
        <v>36733466</v>
      </c>
      <c r="J85" s="153">
        <f aca="true" t="shared" si="38" ref="J85:S85">SUM(J86:J89)</f>
        <v>11103564</v>
      </c>
      <c r="K85" s="153">
        <f t="shared" si="38"/>
        <v>6432737</v>
      </c>
      <c r="L85" s="153">
        <f t="shared" si="38"/>
        <v>4670827</v>
      </c>
      <c r="M85" s="153">
        <f t="shared" si="38"/>
        <v>0</v>
      </c>
      <c r="N85" s="153">
        <f t="shared" si="38"/>
        <v>25629602</v>
      </c>
      <c r="O85" s="153">
        <f t="shared" si="38"/>
        <v>0</v>
      </c>
      <c r="P85" s="153">
        <f t="shared" si="38"/>
        <v>300</v>
      </c>
      <c r="Q85" s="153">
        <f t="shared" si="38"/>
        <v>10373434</v>
      </c>
      <c r="R85" s="153">
        <f t="shared" si="38"/>
        <v>0</v>
      </c>
      <c r="S85" s="153">
        <f t="shared" si="38"/>
        <v>0</v>
      </c>
      <c r="T85" s="174">
        <f t="shared" si="31"/>
        <v>36003336</v>
      </c>
      <c r="U85" s="248">
        <f t="shared" si="30"/>
        <v>0.3022737903360385</v>
      </c>
      <c r="V85" s="199"/>
      <c r="W85" s="249"/>
      <c r="X85" s="250">
        <f t="shared" si="32"/>
        <v>0.7797895000520094</v>
      </c>
      <c r="Y85" s="251"/>
      <c r="Z85" s="251">
        <f t="shared" si="27"/>
        <v>67</v>
      </c>
      <c r="AA85" s="278" t="str">
        <f t="shared" si="34"/>
        <v>Đúng</v>
      </c>
    </row>
    <row r="86" spans="1:27" s="252" customFormat="1" ht="16.5">
      <c r="A86" s="148" t="s">
        <v>176</v>
      </c>
      <c r="B86" s="223" t="s">
        <v>166</v>
      </c>
      <c r="C86" s="153">
        <v>9234732</v>
      </c>
      <c r="D86" s="276">
        <v>7008602</v>
      </c>
      <c r="E86" s="253">
        <v>2226130</v>
      </c>
      <c r="F86" s="253">
        <v>1180445</v>
      </c>
      <c r="G86" s="253"/>
      <c r="H86" s="153">
        <v>8054287</v>
      </c>
      <c r="I86" s="153">
        <v>4354552</v>
      </c>
      <c r="J86" s="153">
        <v>1654616</v>
      </c>
      <c r="K86" s="253">
        <v>1633716</v>
      </c>
      <c r="L86" s="253">
        <v>20900</v>
      </c>
      <c r="M86" s="253"/>
      <c r="N86" s="253">
        <v>2699936</v>
      </c>
      <c r="O86" s="253"/>
      <c r="P86" s="253"/>
      <c r="Q86" s="253">
        <v>3699735</v>
      </c>
      <c r="R86" s="253"/>
      <c r="S86" s="253"/>
      <c r="T86" s="174">
        <f t="shared" si="31"/>
        <v>6399671</v>
      </c>
      <c r="U86" s="248">
        <f t="shared" si="30"/>
        <v>0.37997387561338114</v>
      </c>
      <c r="V86" s="199" t="str">
        <f t="shared" si="35"/>
        <v>Đạt</v>
      </c>
      <c r="W86" s="249">
        <f t="shared" si="36"/>
        <v>1654616</v>
      </c>
      <c r="X86" s="250">
        <f t="shared" si="32"/>
        <v>0.5406502152207886</v>
      </c>
      <c r="Y86" s="251">
        <f>RANK(J86,$J$86:$J$89)</f>
        <v>2</v>
      </c>
      <c r="Z86" s="251">
        <f t="shared" si="27"/>
        <v>43</v>
      </c>
      <c r="AA86" s="278" t="str">
        <f t="shared" si="34"/>
        <v>Đúng</v>
      </c>
    </row>
    <row r="87" spans="1:27" s="252" customFormat="1" ht="16.5">
      <c r="A87" s="148" t="s">
        <v>177</v>
      </c>
      <c r="B87" s="223" t="s">
        <v>167</v>
      </c>
      <c r="C87" s="153">
        <v>45542869</v>
      </c>
      <c r="D87" s="276">
        <v>38556000</v>
      </c>
      <c r="E87" s="253">
        <v>6986869</v>
      </c>
      <c r="F87" s="253">
        <v>15154406</v>
      </c>
      <c r="G87" s="253">
        <v>0</v>
      </c>
      <c r="H87" s="153">
        <v>30388463</v>
      </c>
      <c r="I87" s="153">
        <v>26214390</v>
      </c>
      <c r="J87" s="153">
        <v>7848044</v>
      </c>
      <c r="K87" s="253">
        <v>3218353</v>
      </c>
      <c r="L87" s="253">
        <v>4629691</v>
      </c>
      <c r="M87" s="253">
        <v>0</v>
      </c>
      <c r="N87" s="253">
        <v>18366046</v>
      </c>
      <c r="O87" s="253">
        <v>0</v>
      </c>
      <c r="P87" s="253">
        <v>300</v>
      </c>
      <c r="Q87" s="253">
        <v>4174073</v>
      </c>
      <c r="R87" s="253">
        <v>0</v>
      </c>
      <c r="S87" s="253">
        <v>0</v>
      </c>
      <c r="T87" s="174">
        <f t="shared" si="31"/>
        <v>22540419</v>
      </c>
      <c r="U87" s="248">
        <f t="shared" si="30"/>
        <v>0.29937923407716144</v>
      </c>
      <c r="V87" s="199" t="str">
        <f t="shared" si="35"/>
        <v>Đạt</v>
      </c>
      <c r="W87" s="249">
        <f t="shared" si="36"/>
        <v>7848044</v>
      </c>
      <c r="X87" s="250">
        <f t="shared" si="32"/>
        <v>0.8626428391590585</v>
      </c>
      <c r="Y87" s="251">
        <f>RANK(J87,$J$86:$J$89)</f>
        <v>1</v>
      </c>
      <c r="Z87" s="251">
        <f t="shared" si="27"/>
        <v>10</v>
      </c>
      <c r="AA87" s="278" t="str">
        <f t="shared" si="34"/>
        <v>Đúng</v>
      </c>
    </row>
    <row r="88" spans="1:27" s="252" customFormat="1" ht="16.5">
      <c r="A88" s="148" t="s">
        <v>178</v>
      </c>
      <c r="B88" s="223" t="s">
        <v>168</v>
      </c>
      <c r="C88" s="153">
        <v>8667747</v>
      </c>
      <c r="D88" s="276">
        <v>7110399</v>
      </c>
      <c r="E88" s="253">
        <v>1557348</v>
      </c>
      <c r="F88" s="253">
        <v>3597</v>
      </c>
      <c r="G88" s="253"/>
      <c r="H88" s="153">
        <v>8664150</v>
      </c>
      <c r="I88" s="153">
        <v>6164524</v>
      </c>
      <c r="J88" s="153">
        <v>1600904</v>
      </c>
      <c r="K88" s="253">
        <v>1580668</v>
      </c>
      <c r="L88" s="253">
        <v>20236</v>
      </c>
      <c r="M88" s="253"/>
      <c r="N88" s="253">
        <v>4563620</v>
      </c>
      <c r="O88" s="253"/>
      <c r="P88" s="253"/>
      <c r="Q88" s="253">
        <v>2499626</v>
      </c>
      <c r="R88" s="253"/>
      <c r="S88" s="253"/>
      <c r="T88" s="174">
        <f t="shared" si="31"/>
        <v>7063246</v>
      </c>
      <c r="U88" s="248">
        <f t="shared" si="30"/>
        <v>0.2596962879859013</v>
      </c>
      <c r="V88" s="199" t="str">
        <f t="shared" si="35"/>
        <v>Đạt</v>
      </c>
      <c r="W88" s="249">
        <f t="shared" si="36"/>
        <v>1600904</v>
      </c>
      <c r="X88" s="250">
        <f t="shared" si="32"/>
        <v>0.7114978387954964</v>
      </c>
      <c r="Y88" s="251">
        <f>RANK(J88,$J$86:$J$89)</f>
        <v>3</v>
      </c>
      <c r="Z88" s="251">
        <f t="shared" si="27"/>
        <v>45</v>
      </c>
      <c r="AA88" s="278" t="str">
        <f t="shared" si="34"/>
        <v>Đúng</v>
      </c>
    </row>
    <row r="89" spans="1:27" s="252" customFormat="1" ht="16.5">
      <c r="A89" s="148" t="s">
        <v>179</v>
      </c>
      <c r="B89" s="223" t="s">
        <v>169</v>
      </c>
      <c r="C89" s="153"/>
      <c r="D89" s="276"/>
      <c r="E89" s="253"/>
      <c r="F89" s="253"/>
      <c r="G89" s="253"/>
      <c r="H89" s="153"/>
      <c r="I89" s="153"/>
      <c r="J89" s="153"/>
      <c r="K89" s="253"/>
      <c r="L89" s="253"/>
      <c r="M89" s="253"/>
      <c r="N89" s="253"/>
      <c r="O89" s="253"/>
      <c r="P89" s="253"/>
      <c r="Q89" s="253"/>
      <c r="R89" s="253"/>
      <c r="S89" s="253"/>
      <c r="T89" s="174">
        <f t="shared" si="31"/>
        <v>0</v>
      </c>
      <c r="U89" s="248">
        <f t="shared" si="30"/>
      </c>
      <c r="V89" s="199" t="str">
        <f t="shared" si="35"/>
        <v>Đạt</v>
      </c>
      <c r="W89" s="249">
        <f t="shared" si="36"/>
        <v>0</v>
      </c>
      <c r="X89" s="250" t="e">
        <f t="shared" si="32"/>
        <v>#DIV/0!</v>
      </c>
      <c r="Y89" s="251" t="e">
        <f>RANK(J89,$J$86:$J$89)</f>
        <v>#N/A</v>
      </c>
      <c r="Z89" s="251">
        <f t="shared" si="27"/>
        <v>67</v>
      </c>
      <c r="AA89" s="278" t="str">
        <f t="shared" si="34"/>
        <v>Đúng</v>
      </c>
    </row>
    <row r="90" spans="1:27" s="261" customFormat="1" ht="16.5">
      <c r="A90" s="257"/>
      <c r="B90" s="258"/>
      <c r="C90" s="259">
        <f aca="true" t="shared" si="39" ref="C90:T90">IF(C10=C11+C23+C31+C40+C46+C53+C60+C68+C77+C85,"","Sai")</f>
      </c>
      <c r="D90" s="176">
        <f t="shared" si="39"/>
      </c>
      <c r="E90" s="259">
        <f t="shared" si="39"/>
      </c>
      <c r="F90" s="259">
        <f t="shared" si="39"/>
      </c>
      <c r="G90" s="259">
        <f t="shared" si="39"/>
      </c>
      <c r="H90" s="259">
        <f t="shared" si="39"/>
      </c>
      <c r="I90" s="259">
        <f t="shared" si="39"/>
      </c>
      <c r="J90" s="259">
        <f t="shared" si="39"/>
      </c>
      <c r="K90" s="259">
        <f t="shared" si="39"/>
      </c>
      <c r="L90" s="259">
        <f t="shared" si="39"/>
      </c>
      <c r="M90" s="259">
        <f t="shared" si="39"/>
      </c>
      <c r="N90" s="259">
        <f t="shared" si="39"/>
      </c>
      <c r="O90" s="259">
        <f t="shared" si="39"/>
      </c>
      <c r="P90" s="259">
        <f t="shared" si="39"/>
      </c>
      <c r="Q90" s="259">
        <f t="shared" si="39"/>
      </c>
      <c r="R90" s="259">
        <f t="shared" si="39"/>
      </c>
      <c r="S90" s="259">
        <f t="shared" si="39"/>
      </c>
      <c r="T90" s="259">
        <f t="shared" si="39"/>
      </c>
      <c r="U90" s="260"/>
      <c r="V90" s="280"/>
      <c r="W90" s="249"/>
      <c r="X90" s="262"/>
      <c r="AA90" s="280"/>
    </row>
    <row r="91" spans="1:27" s="167" customFormat="1" ht="21" customHeight="1">
      <c r="A91" s="390" t="str">
        <f>'[1]TT'!C7</f>
        <v>Tây Ninh, ngày ...... tháng ..... năm 2020</v>
      </c>
      <c r="B91" s="390"/>
      <c r="C91" s="390"/>
      <c r="D91" s="390"/>
      <c r="E91" s="390"/>
      <c r="F91" s="8"/>
      <c r="G91" s="8"/>
      <c r="H91" s="34"/>
      <c r="I91" s="9"/>
      <c r="J91" s="9"/>
      <c r="K91" s="10"/>
      <c r="L91" s="10"/>
      <c r="M91" s="10"/>
      <c r="N91" s="383" t="str">
        <f>'[1]TT'!C4</f>
        <v>Tây Ninh, ngày ...... tháng ..... năm 2020</v>
      </c>
      <c r="O91" s="383"/>
      <c r="P91" s="383"/>
      <c r="Q91" s="383"/>
      <c r="R91" s="383"/>
      <c r="S91" s="383"/>
      <c r="T91" s="383"/>
      <c r="U91" s="383"/>
      <c r="V91" s="281">
        <f>COUNTIF(V11:V89,"Đạt")</f>
        <v>36</v>
      </c>
      <c r="W91" s="249" t="s">
        <v>261</v>
      </c>
      <c r="X91" s="262"/>
      <c r="AA91" s="287"/>
    </row>
    <row r="92" spans="1:24" ht="21" customHeight="1">
      <c r="A92" s="384" t="s">
        <v>170</v>
      </c>
      <c r="B92" s="385"/>
      <c r="C92" s="385"/>
      <c r="D92" s="385"/>
      <c r="E92" s="385"/>
      <c r="F92" s="14"/>
      <c r="G92" s="14"/>
      <c r="H92" s="35"/>
      <c r="I92" s="15"/>
      <c r="J92" s="15"/>
      <c r="K92" s="263"/>
      <c r="L92" s="263"/>
      <c r="M92" s="263"/>
      <c r="N92" s="403" t="str">
        <f>'[1]TT'!C5</f>
        <v>CỤC TRƯỞNG</v>
      </c>
      <c r="O92" s="403"/>
      <c r="P92" s="403"/>
      <c r="Q92" s="403"/>
      <c r="R92" s="403"/>
      <c r="S92" s="403"/>
      <c r="T92" s="403"/>
      <c r="U92" s="403"/>
      <c r="V92" s="281">
        <f>COUNTIF(V12:V89,"Không đạt")</f>
        <v>32</v>
      </c>
      <c r="W92" s="249" t="s">
        <v>260</v>
      </c>
      <c r="X92" s="262"/>
    </row>
    <row r="93" spans="1:24" ht="21" customHeight="1">
      <c r="A93" s="12"/>
      <c r="B93" s="13"/>
      <c r="C93" s="13"/>
      <c r="D93" s="17"/>
      <c r="E93" s="13"/>
      <c r="F93" s="14"/>
      <c r="G93" s="14"/>
      <c r="H93" s="35"/>
      <c r="I93" s="15"/>
      <c r="J93" s="15"/>
      <c r="K93" s="263"/>
      <c r="L93" s="263"/>
      <c r="M93" s="263"/>
      <c r="N93" s="168"/>
      <c r="O93" s="168"/>
      <c r="P93" s="168"/>
      <c r="Q93" s="168"/>
      <c r="R93" s="168"/>
      <c r="S93" s="168"/>
      <c r="T93" s="168"/>
      <c r="U93" s="168"/>
      <c r="V93" s="282">
        <f>V91+V92</f>
        <v>68</v>
      </c>
      <c r="W93" s="264" t="s">
        <v>262</v>
      </c>
      <c r="X93" s="262"/>
    </row>
    <row r="94" spans="1:24" ht="21" customHeight="1">
      <c r="A94" s="12"/>
      <c r="B94" s="13"/>
      <c r="C94" s="13"/>
      <c r="D94" s="17"/>
      <c r="E94" s="13"/>
      <c r="F94" s="14"/>
      <c r="G94" s="14"/>
      <c r="H94" s="35"/>
      <c r="I94" s="15"/>
      <c r="J94" s="15"/>
      <c r="K94" s="263"/>
      <c r="L94" s="263"/>
      <c r="M94" s="263"/>
      <c r="N94" s="168"/>
      <c r="O94" s="168"/>
      <c r="P94" s="168"/>
      <c r="Q94" s="168"/>
      <c r="R94" s="168"/>
      <c r="S94" s="168"/>
      <c r="T94" s="168"/>
      <c r="U94" s="168"/>
      <c r="W94" s="249"/>
      <c r="X94" s="262"/>
    </row>
    <row r="95" spans="1:24" ht="21" customHeight="1">
      <c r="A95" s="12"/>
      <c r="B95" s="13"/>
      <c r="C95" s="13"/>
      <c r="D95" s="17"/>
      <c r="E95" s="13"/>
      <c r="F95" s="14"/>
      <c r="G95" s="14"/>
      <c r="H95" s="35"/>
      <c r="I95" s="15"/>
      <c r="J95" s="15"/>
      <c r="K95" s="263"/>
      <c r="L95" s="263"/>
      <c r="M95" s="263"/>
      <c r="N95" s="168"/>
      <c r="O95" s="168"/>
      <c r="P95" s="168"/>
      <c r="Q95" s="168"/>
      <c r="R95" s="168"/>
      <c r="S95" s="168"/>
      <c r="T95" s="168"/>
      <c r="U95" s="168"/>
      <c r="W95" s="249"/>
      <c r="X95" s="262"/>
    </row>
    <row r="96" spans="1:24" ht="21" customHeight="1">
      <c r="A96" s="12"/>
      <c r="B96" s="13"/>
      <c r="C96" s="13"/>
      <c r="D96" s="17"/>
      <c r="E96" s="13"/>
      <c r="F96" s="14"/>
      <c r="G96" s="14"/>
      <c r="H96" s="35"/>
      <c r="I96" s="15"/>
      <c r="J96" s="15"/>
      <c r="K96" s="263"/>
      <c r="L96" s="263"/>
      <c r="M96" s="263"/>
      <c r="N96" s="168"/>
      <c r="O96" s="168"/>
      <c r="P96" s="168"/>
      <c r="Q96" s="168"/>
      <c r="R96" s="168"/>
      <c r="S96" s="168"/>
      <c r="T96" s="168"/>
      <c r="U96" s="168"/>
      <c r="W96" s="249"/>
      <c r="X96" s="262"/>
    </row>
    <row r="97" spans="1:21" ht="16.5">
      <c r="A97" s="18"/>
      <c r="B97" s="14"/>
      <c r="C97" s="19"/>
      <c r="D97" s="20"/>
      <c r="E97" s="18"/>
      <c r="F97" s="265"/>
      <c r="G97" s="265"/>
      <c r="H97" s="36"/>
      <c r="I97" s="15"/>
      <c r="J97" s="15"/>
      <c r="K97" s="263"/>
      <c r="L97" s="263"/>
      <c r="M97" s="263"/>
      <c r="N97" s="263"/>
      <c r="O97" s="263"/>
      <c r="P97" s="265"/>
      <c r="Q97" s="266"/>
      <c r="R97" s="265"/>
      <c r="S97" s="263"/>
      <c r="T97" s="267"/>
      <c r="U97" s="268"/>
    </row>
    <row r="98" spans="1:21" ht="21" customHeight="1">
      <c r="A98" s="404" t="str">
        <f>'[1]TT'!C6</f>
        <v>Đỗ Trung Hậu</v>
      </c>
      <c r="B98" s="404"/>
      <c r="C98" s="404"/>
      <c r="D98" s="404"/>
      <c r="E98" s="404"/>
      <c r="F98" s="23" t="s">
        <v>171</v>
      </c>
      <c r="G98" s="23"/>
      <c r="H98" s="24"/>
      <c r="I98" s="24"/>
      <c r="J98" s="24"/>
      <c r="K98" s="23"/>
      <c r="L98" s="23"/>
      <c r="M98" s="23"/>
      <c r="N98" s="404" t="str">
        <f>'[1]TT'!C3</f>
        <v>Võ Xuân Biên</v>
      </c>
      <c r="O98" s="404"/>
      <c r="P98" s="404"/>
      <c r="Q98" s="404"/>
      <c r="R98" s="404"/>
      <c r="S98" s="404"/>
      <c r="T98" s="404"/>
      <c r="U98" s="404"/>
    </row>
    <row r="99" ht="21" customHeight="1"/>
    <row r="100" ht="21" customHeight="1"/>
  </sheetData>
  <sheetProtection/>
  <mergeCells count="38">
    <mergeCell ref="V4:V7"/>
    <mergeCell ref="Z4:Z8"/>
    <mergeCell ref="D4:E4"/>
    <mergeCell ref="F4:F8"/>
    <mergeCell ref="G4:G8"/>
    <mergeCell ref="H4:H8"/>
    <mergeCell ref="X4:X8"/>
    <mergeCell ref="Y4:Y8"/>
    <mergeCell ref="J5:P5"/>
    <mergeCell ref="Q5:Q8"/>
    <mergeCell ref="R5:R8"/>
    <mergeCell ref="A1:D1"/>
    <mergeCell ref="E1:O1"/>
    <mergeCell ref="P1:U1"/>
    <mergeCell ref="A4:A8"/>
    <mergeCell ref="B4:B8"/>
    <mergeCell ref="C4:C8"/>
    <mergeCell ref="E2:O2"/>
    <mergeCell ref="A98:E98"/>
    <mergeCell ref="N98:U98"/>
    <mergeCell ref="J6:J8"/>
    <mergeCell ref="K6:M7"/>
    <mergeCell ref="N6:N8"/>
    <mergeCell ref="O6:O8"/>
    <mergeCell ref="P6:P8"/>
    <mergeCell ref="A9:B9"/>
    <mergeCell ref="T4:T8"/>
    <mergeCell ref="U4:U8"/>
    <mergeCell ref="A10:B10"/>
    <mergeCell ref="A91:E91"/>
    <mergeCell ref="N91:U91"/>
    <mergeCell ref="A92:E92"/>
    <mergeCell ref="N92:U92"/>
    <mergeCell ref="I4:S4"/>
    <mergeCell ref="D5:D8"/>
    <mergeCell ref="E5:E8"/>
    <mergeCell ref="I5:I8"/>
    <mergeCell ref="S5:S8"/>
  </mergeCells>
  <printOptions horizontalCentered="1"/>
  <pageMargins left="0.2755905511811024" right="0.1968503937007874" top="0.3937007874015748" bottom="0.2755905511811024" header="0.31496062992125984" footer="0.2362204724409449"/>
  <pageSetup horizontalDpi="600" verticalDpi="600" orientation="landscape" scale="58" r:id="rId1"/>
  <rowBreaks count="1" manualBreakCount="1">
    <brk id="44" max="26" man="1"/>
  </rowBreaks>
  <colBreaks count="1" manualBreakCount="1">
    <brk id="21" max="65535" man="1"/>
  </colBreaks>
</worksheet>
</file>

<file path=xl/worksheets/sheet3.xml><?xml version="1.0" encoding="utf-8"?>
<worksheet xmlns="http://schemas.openxmlformats.org/spreadsheetml/2006/main" xmlns:r="http://schemas.openxmlformats.org/officeDocument/2006/relationships">
  <sheetPr>
    <tabColor rgb="FFC00000"/>
  </sheetPr>
  <dimension ref="A3:AQ11"/>
  <sheetViews>
    <sheetView zoomScale="55" zoomScaleNormal="55" zoomScalePageLayoutView="0" workbookViewId="0" topLeftCell="A1">
      <selection activeCell="M32" sqref="M32"/>
    </sheetView>
  </sheetViews>
  <sheetFormatPr defaultColWidth="8.88671875" defaultRowHeight="16.5"/>
  <cols>
    <col min="3" max="3" width="12.4453125" style="237" bestFit="1" customWidth="1"/>
    <col min="4" max="5" width="9.77734375" style="0" bestFit="1" customWidth="1"/>
    <col min="9" max="10" width="9.77734375" style="0" bestFit="1" customWidth="1"/>
    <col min="20" max="20" width="9.77734375" style="0" bestFit="1" customWidth="1"/>
    <col min="25" max="26" width="16.21484375" style="0" bestFit="1" customWidth="1"/>
    <col min="27" max="27" width="14.6640625" style="0" bestFit="1" customWidth="1"/>
    <col min="28" max="28" width="13.6640625" style="0" bestFit="1" customWidth="1"/>
    <col min="29" max="29" width="12.4453125" style="0" bestFit="1" customWidth="1"/>
    <col min="30" max="31" width="16.21484375" style="0" bestFit="1" customWidth="1"/>
    <col min="32" max="33" width="14.6640625" style="0" bestFit="1" customWidth="1"/>
    <col min="34" max="34" width="13.6640625" style="0" bestFit="1" customWidth="1"/>
    <col min="36" max="36" width="16.21484375" style="0" bestFit="1" customWidth="1"/>
    <col min="37" max="37" width="12.4453125" style="0" bestFit="1" customWidth="1"/>
    <col min="38" max="38" width="13.6640625" style="0" bestFit="1" customWidth="1"/>
    <col min="39" max="39" width="14.6640625" style="0" bestFit="1" customWidth="1"/>
    <col min="40" max="40" width="13.6640625" style="0" bestFit="1" customWidth="1"/>
    <col min="41" max="41" width="10.77734375" style="0" bestFit="1" customWidth="1"/>
    <col min="42" max="42" width="16.21484375" style="0" bestFit="1" customWidth="1"/>
  </cols>
  <sheetData>
    <row r="3" spans="1:43" ht="16.5">
      <c r="A3" s="386" t="s">
        <v>1</v>
      </c>
      <c r="B3" s="386" t="s">
        <v>2</v>
      </c>
      <c r="C3" s="393" t="s">
        <v>3</v>
      </c>
      <c r="D3" s="387" t="s">
        <v>4</v>
      </c>
      <c r="E3" s="387" t="s">
        <v>5</v>
      </c>
      <c r="F3" s="387"/>
      <c r="G3" s="386" t="s">
        <v>6</v>
      </c>
      <c r="H3" s="386" t="s">
        <v>7</v>
      </c>
      <c r="I3" s="386" t="s">
        <v>8</v>
      </c>
      <c r="J3" s="387" t="s">
        <v>5</v>
      </c>
      <c r="K3" s="387"/>
      <c r="L3" s="387"/>
      <c r="M3" s="387"/>
      <c r="N3" s="387"/>
      <c r="O3" s="387"/>
      <c r="P3" s="387"/>
      <c r="Q3" s="387"/>
      <c r="R3" s="387"/>
      <c r="S3" s="387"/>
      <c r="T3" s="386" t="s">
        <v>9</v>
      </c>
      <c r="U3" s="391" t="s">
        <v>10</v>
      </c>
      <c r="W3" s="411" t="s">
        <v>1</v>
      </c>
      <c r="X3" s="411" t="s">
        <v>2</v>
      </c>
      <c r="Y3" s="387" t="s">
        <v>4</v>
      </c>
      <c r="Z3" s="387" t="s">
        <v>5</v>
      </c>
      <c r="AA3" s="387"/>
      <c r="AB3" s="386" t="s">
        <v>6</v>
      </c>
      <c r="AC3" s="386" t="s">
        <v>173</v>
      </c>
      <c r="AD3" s="386" t="s">
        <v>8</v>
      </c>
      <c r="AE3" s="416" t="s">
        <v>5</v>
      </c>
      <c r="AF3" s="417"/>
      <c r="AG3" s="417"/>
      <c r="AH3" s="417"/>
      <c r="AI3" s="417"/>
      <c r="AJ3" s="417"/>
      <c r="AK3" s="417"/>
      <c r="AL3" s="417"/>
      <c r="AM3" s="417"/>
      <c r="AN3" s="417"/>
      <c r="AO3" s="417"/>
      <c r="AP3" s="418" t="s">
        <v>9</v>
      </c>
      <c r="AQ3" s="421" t="s">
        <v>10</v>
      </c>
    </row>
    <row r="4" spans="1:43" ht="16.5">
      <c r="A4" s="386"/>
      <c r="B4" s="386"/>
      <c r="C4" s="393"/>
      <c r="D4" s="387"/>
      <c r="E4" s="392" t="s">
        <v>11</v>
      </c>
      <c r="F4" s="387" t="s">
        <v>12</v>
      </c>
      <c r="G4" s="386"/>
      <c r="H4" s="386"/>
      <c r="I4" s="386"/>
      <c r="J4" s="386" t="s">
        <v>13</v>
      </c>
      <c r="K4" s="387" t="s">
        <v>5</v>
      </c>
      <c r="L4" s="387"/>
      <c r="M4" s="387"/>
      <c r="N4" s="387"/>
      <c r="O4" s="387"/>
      <c r="P4" s="387"/>
      <c r="Q4" s="386" t="s">
        <v>14</v>
      </c>
      <c r="R4" s="386" t="s">
        <v>15</v>
      </c>
      <c r="S4" s="386" t="s">
        <v>16</v>
      </c>
      <c r="T4" s="386"/>
      <c r="U4" s="391"/>
      <c r="W4" s="412"/>
      <c r="X4" s="412"/>
      <c r="Y4" s="387"/>
      <c r="Z4" s="423" t="s">
        <v>11</v>
      </c>
      <c r="AA4" s="387" t="s">
        <v>12</v>
      </c>
      <c r="AB4" s="386"/>
      <c r="AC4" s="386"/>
      <c r="AD4" s="386"/>
      <c r="AE4" s="386" t="s">
        <v>13</v>
      </c>
      <c r="AF4" s="387" t="s">
        <v>5</v>
      </c>
      <c r="AG4" s="387"/>
      <c r="AH4" s="387"/>
      <c r="AI4" s="387"/>
      <c r="AJ4" s="387"/>
      <c r="AK4" s="387"/>
      <c r="AL4" s="387"/>
      <c r="AM4" s="386" t="s">
        <v>14</v>
      </c>
      <c r="AN4" s="386" t="s">
        <v>15</v>
      </c>
      <c r="AO4" s="424" t="s">
        <v>16</v>
      </c>
      <c r="AP4" s="419"/>
      <c r="AQ4" s="422"/>
    </row>
    <row r="5" spans="1:43" ht="16.5">
      <c r="A5" s="386"/>
      <c r="B5" s="386"/>
      <c r="C5" s="393"/>
      <c r="D5" s="387"/>
      <c r="E5" s="392"/>
      <c r="F5" s="387"/>
      <c r="G5" s="386"/>
      <c r="H5" s="386"/>
      <c r="I5" s="386"/>
      <c r="J5" s="386"/>
      <c r="K5" s="386" t="s">
        <v>17</v>
      </c>
      <c r="L5" s="387" t="s">
        <v>5</v>
      </c>
      <c r="M5" s="387"/>
      <c r="N5" s="386" t="s">
        <v>18</v>
      </c>
      <c r="O5" s="386" t="s">
        <v>19</v>
      </c>
      <c r="P5" s="386" t="s">
        <v>20</v>
      </c>
      <c r="Q5" s="386"/>
      <c r="R5" s="386"/>
      <c r="S5" s="386"/>
      <c r="T5" s="386"/>
      <c r="U5" s="391"/>
      <c r="W5" s="412"/>
      <c r="X5" s="412"/>
      <c r="Y5" s="387"/>
      <c r="Z5" s="423"/>
      <c r="AA5" s="387"/>
      <c r="AB5" s="386"/>
      <c r="AC5" s="386"/>
      <c r="AD5" s="386"/>
      <c r="AE5" s="386"/>
      <c r="AF5" s="386" t="s">
        <v>17</v>
      </c>
      <c r="AG5" s="387" t="s">
        <v>5</v>
      </c>
      <c r="AH5" s="387"/>
      <c r="AI5" s="387"/>
      <c r="AJ5" s="386" t="s">
        <v>18</v>
      </c>
      <c r="AK5" s="386" t="s">
        <v>19</v>
      </c>
      <c r="AL5" s="386" t="s">
        <v>20</v>
      </c>
      <c r="AM5" s="386"/>
      <c r="AN5" s="386"/>
      <c r="AO5" s="424"/>
      <c r="AP5" s="419"/>
      <c r="AQ5" s="422"/>
    </row>
    <row r="6" spans="1:43" ht="16.5">
      <c r="A6" s="386"/>
      <c r="B6" s="386"/>
      <c r="C6" s="393"/>
      <c r="D6" s="387"/>
      <c r="E6" s="392"/>
      <c r="F6" s="387"/>
      <c r="G6" s="386"/>
      <c r="H6" s="386"/>
      <c r="I6" s="386"/>
      <c r="J6" s="386"/>
      <c r="K6" s="386"/>
      <c r="L6" s="387"/>
      <c r="M6" s="387"/>
      <c r="N6" s="386"/>
      <c r="O6" s="386"/>
      <c r="P6" s="386"/>
      <c r="Q6" s="386"/>
      <c r="R6" s="386"/>
      <c r="S6" s="386"/>
      <c r="T6" s="386"/>
      <c r="U6" s="391"/>
      <c r="W6" s="412"/>
      <c r="X6" s="412"/>
      <c r="Y6" s="387"/>
      <c r="Z6" s="423"/>
      <c r="AA6" s="387"/>
      <c r="AB6" s="386"/>
      <c r="AC6" s="386"/>
      <c r="AD6" s="386"/>
      <c r="AE6" s="386"/>
      <c r="AF6" s="386"/>
      <c r="AG6" s="387"/>
      <c r="AH6" s="387"/>
      <c r="AI6" s="387"/>
      <c r="AJ6" s="386"/>
      <c r="AK6" s="386"/>
      <c r="AL6" s="386"/>
      <c r="AM6" s="386"/>
      <c r="AN6" s="386"/>
      <c r="AO6" s="424"/>
      <c r="AP6" s="419"/>
      <c r="AQ6" s="422"/>
    </row>
    <row r="7" spans="1:43" ht="36">
      <c r="A7" s="386"/>
      <c r="B7" s="386"/>
      <c r="C7" s="393"/>
      <c r="D7" s="387"/>
      <c r="E7" s="392"/>
      <c r="F7" s="387"/>
      <c r="G7" s="386"/>
      <c r="H7" s="386"/>
      <c r="I7" s="386"/>
      <c r="J7" s="386"/>
      <c r="K7" s="386"/>
      <c r="L7" s="137" t="s">
        <v>21</v>
      </c>
      <c r="M7" s="137" t="s">
        <v>22</v>
      </c>
      <c r="N7" s="386"/>
      <c r="O7" s="386"/>
      <c r="P7" s="386"/>
      <c r="Q7" s="386"/>
      <c r="R7" s="386"/>
      <c r="S7" s="386"/>
      <c r="T7" s="386"/>
      <c r="U7" s="391"/>
      <c r="W7" s="413"/>
      <c r="X7" s="413"/>
      <c r="Y7" s="387"/>
      <c r="Z7" s="423"/>
      <c r="AA7" s="387"/>
      <c r="AB7" s="386"/>
      <c r="AC7" s="386"/>
      <c r="AD7" s="386"/>
      <c r="AE7" s="386"/>
      <c r="AF7" s="386"/>
      <c r="AG7" s="137" t="s">
        <v>21</v>
      </c>
      <c r="AH7" s="137" t="s">
        <v>22</v>
      </c>
      <c r="AI7" s="137" t="s">
        <v>174</v>
      </c>
      <c r="AJ7" s="386"/>
      <c r="AK7" s="386"/>
      <c r="AL7" s="386"/>
      <c r="AM7" s="386"/>
      <c r="AN7" s="386"/>
      <c r="AO7" s="424"/>
      <c r="AP7" s="420"/>
      <c r="AQ7" s="422"/>
    </row>
    <row r="8" spans="1:43" ht="16.5">
      <c r="A8" s="389" t="s">
        <v>23</v>
      </c>
      <c r="B8" s="389"/>
      <c r="C8" s="229" t="s">
        <v>24</v>
      </c>
      <c r="D8" s="140" t="s">
        <v>25</v>
      </c>
      <c r="E8" s="141" t="s">
        <v>26</v>
      </c>
      <c r="F8" s="140" t="s">
        <v>27</v>
      </c>
      <c r="G8" s="140" t="s">
        <v>28</v>
      </c>
      <c r="H8" s="140" t="s">
        <v>29</v>
      </c>
      <c r="I8" s="140" t="s">
        <v>30</v>
      </c>
      <c r="J8" s="140" t="s">
        <v>31</v>
      </c>
      <c r="K8" s="140" t="s">
        <v>32</v>
      </c>
      <c r="L8" s="140" t="s">
        <v>33</v>
      </c>
      <c r="M8" s="140" t="s">
        <v>34</v>
      </c>
      <c r="N8" s="140" t="s">
        <v>35</v>
      </c>
      <c r="O8" s="140" t="s">
        <v>36</v>
      </c>
      <c r="P8" s="140" t="s">
        <v>37</v>
      </c>
      <c r="Q8" s="140" t="s">
        <v>38</v>
      </c>
      <c r="R8" s="140" t="s">
        <v>39</v>
      </c>
      <c r="S8" s="140" t="s">
        <v>40</v>
      </c>
      <c r="T8" s="140" t="s">
        <v>41</v>
      </c>
      <c r="U8" s="142" t="s">
        <v>42</v>
      </c>
      <c r="W8" s="414" t="s">
        <v>23</v>
      </c>
      <c r="X8" s="415"/>
      <c r="Y8" s="137" t="s">
        <v>24</v>
      </c>
      <c r="Z8" s="217" t="s">
        <v>25</v>
      </c>
      <c r="AA8" s="160" t="s">
        <v>26</v>
      </c>
      <c r="AB8" s="160" t="s">
        <v>27</v>
      </c>
      <c r="AC8" s="160" t="s">
        <v>28</v>
      </c>
      <c r="AD8" s="137" t="s">
        <v>29</v>
      </c>
      <c r="AE8" s="137" t="s">
        <v>30</v>
      </c>
      <c r="AF8" s="137" t="s">
        <v>31</v>
      </c>
      <c r="AG8" s="160" t="s">
        <v>32</v>
      </c>
      <c r="AH8" s="160" t="s">
        <v>33</v>
      </c>
      <c r="AI8" s="160" t="s">
        <v>34</v>
      </c>
      <c r="AJ8" s="160" t="s">
        <v>35</v>
      </c>
      <c r="AK8" s="160" t="s">
        <v>36</v>
      </c>
      <c r="AL8" s="160" t="s">
        <v>37</v>
      </c>
      <c r="AM8" s="160" t="s">
        <v>38</v>
      </c>
      <c r="AN8" s="160" t="s">
        <v>39</v>
      </c>
      <c r="AO8" s="160" t="s">
        <v>40</v>
      </c>
      <c r="AP8" s="161" t="s">
        <v>41</v>
      </c>
      <c r="AQ8" s="162" t="s">
        <v>42</v>
      </c>
    </row>
    <row r="9" spans="1:42" s="218" customFormat="1" ht="43.5" customHeight="1">
      <c r="A9" s="218" t="s">
        <v>268</v>
      </c>
      <c r="C9" s="220">
        <f>HGB_Viec!C10</f>
        <v>14311</v>
      </c>
      <c r="D9" s="218">
        <f>'BIỂU 04 - Tổng hợp Việc'!D10</f>
        <v>22641</v>
      </c>
      <c r="E9" s="218">
        <f>'BIỂU 04 - Tổng hợp Việc'!E10</f>
        <v>11585</v>
      </c>
      <c r="F9" s="218">
        <f>'BIỂU 04 - Tổng hợp Việc'!F10</f>
        <v>11056</v>
      </c>
      <c r="G9" s="218">
        <f>'BIỂU 04 - Tổng hợp Việc'!G10</f>
        <v>171</v>
      </c>
      <c r="H9" s="218">
        <f>'BIỂU 04 - Tổng hợp Việc'!H10</f>
        <v>7</v>
      </c>
      <c r="I9" s="218">
        <f>'BIỂU 04 - Tổng hợp Việc'!I10</f>
        <v>22463</v>
      </c>
      <c r="J9" s="218">
        <f>'BIỂU 04 - Tổng hợp Việc'!J10</f>
        <v>16957</v>
      </c>
      <c r="K9" s="218">
        <f>'BIỂU 04 - Tổng hợp Việc'!K10</f>
        <v>8417</v>
      </c>
      <c r="L9" s="218">
        <f>'BIỂU 04 - Tổng hợp Việc'!L10</f>
        <v>8184</v>
      </c>
      <c r="M9" s="218">
        <f>'BIỂU 04 - Tổng hợp Việc'!M10</f>
        <v>241</v>
      </c>
      <c r="N9" s="218">
        <f>'BIỂU 04 - Tổng hợp Việc'!N10</f>
        <v>8517</v>
      </c>
      <c r="O9" s="218">
        <f>'BIỂU 04 - Tổng hợp Việc'!O10</f>
        <v>5</v>
      </c>
      <c r="P9" s="218">
        <f>'BIỂU 04 - Tổng hợp Việc'!P10</f>
        <v>18</v>
      </c>
      <c r="Q9" s="218">
        <f>'BIỂU 04 - Tổng hợp Việc'!Q10</f>
        <v>5454</v>
      </c>
      <c r="R9" s="218">
        <f>'BIỂU 04 - Tổng hợp Việc'!R10</f>
        <v>30</v>
      </c>
      <c r="S9" s="218">
        <f>'BIỂU 04 - Tổng hợp Việc'!S10</f>
        <v>14</v>
      </c>
      <c r="T9" s="218">
        <f>SUM(N9:S9)</f>
        <v>14038</v>
      </c>
      <c r="W9" s="220" t="s">
        <v>271</v>
      </c>
      <c r="Y9" s="218">
        <f>'BIỂU 05 - Tổng hợp Tiền'!C10</f>
        <v>2447089784.677</v>
      </c>
      <c r="Z9" s="218">
        <f>'BIỂU 05 - Tổng hợp Tiền'!D10</f>
        <v>1768614489.922</v>
      </c>
      <c r="AA9" s="218">
        <f>'BIỂU 05 - Tổng hợp Tiền'!E10</f>
        <v>678475294.755</v>
      </c>
      <c r="AB9" s="218">
        <f>'BIỂU 05 - Tổng hợp Tiền'!F10</f>
        <v>78047299</v>
      </c>
      <c r="AC9" s="218">
        <f>'BIỂU 05 - Tổng hợp Tiền'!G10</f>
        <v>1200402.946</v>
      </c>
      <c r="AD9" s="218">
        <f>'BIỂU 05 - Tổng hợp Tiền'!H10</f>
        <v>2367842082.731</v>
      </c>
      <c r="AE9" s="218">
        <f>'BIỂU 05 - Tổng hợp Tiền'!I10</f>
        <v>1502116620.384</v>
      </c>
      <c r="AF9" s="218">
        <f>'BIỂU 05 - Tổng hợp Tiền'!J10</f>
        <v>283665360.65</v>
      </c>
      <c r="AG9" s="218">
        <f>'BIỂU 05 - Tổng hợp Tiền'!K10</f>
        <v>236752190.245</v>
      </c>
      <c r="AH9" s="218">
        <f>'BIỂU 05 - Tổng hợp Tiền'!L10</f>
        <v>46913170.405</v>
      </c>
      <c r="AI9" s="218">
        <f>'BIỂU 05 - Tổng hợp Tiền'!M10</f>
        <v>0</v>
      </c>
      <c r="AJ9" s="218">
        <f>'BIỂU 05 - Tổng hợp Tiền'!N10</f>
        <v>1193298294.734</v>
      </c>
      <c r="AK9" s="218">
        <f>'BIỂU 05 - Tổng hợp Tiền'!O10</f>
        <v>9294308</v>
      </c>
      <c r="AL9" s="218">
        <f>'BIỂU 05 - Tổng hợp Tiền'!P10</f>
        <v>15858657</v>
      </c>
      <c r="AM9" s="218">
        <f>'BIỂU 05 - Tổng hợp Tiền'!Q10</f>
        <v>852084411.347</v>
      </c>
      <c r="AN9" s="218">
        <f>'BIỂU 05 - Tổng hợp Tiền'!R10</f>
        <v>11351935</v>
      </c>
      <c r="AO9" s="218">
        <f>'BIỂU 05 - Tổng hợp Tiền'!S10</f>
        <v>2289116</v>
      </c>
      <c r="AP9" s="218">
        <f>'BIỂU 05 - Tổng hợp Tiền'!T10</f>
        <v>2084176722.0809999</v>
      </c>
    </row>
    <row r="10" spans="1:42" s="218" customFormat="1" ht="43.5" customHeight="1">
      <c r="A10" s="218" t="s">
        <v>269</v>
      </c>
      <c r="C10" s="220">
        <f>'[3]TONGCONG_Bieu01'!$C$11</f>
        <v>13675</v>
      </c>
      <c r="D10" s="218">
        <f>'[3]TONGCONG_Bieu01'!$D$11</f>
        <v>21137</v>
      </c>
      <c r="E10" s="218">
        <f>'[3]TONGCONG_Bieu01'!$E$11</f>
        <v>11924</v>
      </c>
      <c r="F10" s="218">
        <f>'[3]TONGCONG_Bieu01'!$F$11</f>
        <v>9213</v>
      </c>
      <c r="G10" s="218">
        <f>'[3]TONGCONG_Bieu01'!$G$11</f>
        <v>146</v>
      </c>
      <c r="H10" s="218">
        <f>'[3]TONGCONG_Bieu01'!$H$11</f>
        <v>6</v>
      </c>
      <c r="I10" s="218">
        <f>'[3]TONGCONG_Bieu01'!$I$11</f>
        <v>20985</v>
      </c>
      <c r="J10" s="218">
        <f>'[3]TONGCONG_Bieu01'!$J$11</f>
        <v>15221</v>
      </c>
      <c r="K10" s="218">
        <f>'[3]TONGCONG_Bieu01'!$K$11</f>
        <v>6668</v>
      </c>
      <c r="L10" s="218">
        <f>'[3]TONGCONG_Bieu01'!$L$11</f>
        <v>6475</v>
      </c>
      <c r="M10" s="218">
        <f>'[3]TONGCONG_Bieu01'!$M$11</f>
        <v>193</v>
      </c>
      <c r="N10" s="218">
        <f>'[3]TONGCONG_Bieu01'!$N$11</f>
        <v>8538</v>
      </c>
      <c r="O10" s="218">
        <f>'[3]TONGCONG_Bieu01'!$O$11</f>
        <v>5</v>
      </c>
      <c r="P10" s="218">
        <f>'[3]TONGCONG_Bieu01'!$P$11</f>
        <v>10</v>
      </c>
      <c r="Q10" s="218">
        <f>'[3]TONGCONG_Bieu01'!$Q$11</f>
        <v>5717</v>
      </c>
      <c r="R10" s="218">
        <f>'[3]TONGCONG_Bieu01'!$R$11</f>
        <v>35</v>
      </c>
      <c r="S10" s="218">
        <f>'[3]TONGCONG_Bieu01'!$S$11</f>
        <v>12</v>
      </c>
      <c r="T10" s="218">
        <f>'[3]TONGCONG_Bieu01'!$T$11</f>
        <v>14317</v>
      </c>
      <c r="W10" s="220" t="s">
        <v>272</v>
      </c>
      <c r="Y10" s="218">
        <f>'[4]TONGCONG_Bieu02'!$C$12</f>
        <v>2358662790.8110003</v>
      </c>
      <c r="Z10" s="218">
        <f>'[4]TONGCONG_Bieu02'!$D$12</f>
        <v>1796567840.534</v>
      </c>
      <c r="AA10" s="218">
        <f>'[4]TONGCONG_Bieu02'!$E$12</f>
        <v>562094950.277</v>
      </c>
      <c r="AB10" s="218">
        <f>'[4]TONGCONG_Bieu02'!$F$12</f>
        <v>75914120</v>
      </c>
      <c r="AC10" s="218">
        <f>'[4]TONGCONG_Bieu02'!$G$12</f>
        <v>1170402.946</v>
      </c>
      <c r="AD10" s="218">
        <f>'[4]TONGCONG_Bieu02'!$H$12</f>
        <v>2281578267.865</v>
      </c>
      <c r="AE10" s="218">
        <f>'[4]TONGCONG_Bieu02'!$I$12</f>
        <v>1404545656.006</v>
      </c>
      <c r="AF10" s="218">
        <f>'[4]TONGCONG_Bieu02'!$J$12</f>
        <v>231081764.652</v>
      </c>
      <c r="AG10" s="218">
        <f>'[4]TONGCONG_Bieu02'!$K$12</f>
        <v>196264001.652</v>
      </c>
      <c r="AH10" s="218">
        <f>'[4]TONGCONG_Bieu02'!$L$12</f>
        <v>34817763</v>
      </c>
      <c r="AI10" s="218">
        <f>'[4]TONGCONG_Bieu02'!$M$12</f>
        <v>0</v>
      </c>
      <c r="AJ10" s="218">
        <f>'[4]TONGCONG_Bieu02'!$N$12</f>
        <v>1160573855.3539999</v>
      </c>
      <c r="AK10" s="218">
        <f>'[4]TONGCONG_Bieu02'!$O$12</f>
        <v>9294308</v>
      </c>
      <c r="AL10" s="218">
        <f>'[4]TONGCONG_Bieu02'!$P$12</f>
        <v>3595728</v>
      </c>
      <c r="AM10" s="218">
        <f>'[4]TONGCONG_Bieu02'!$Q$12</f>
        <v>862219990.859</v>
      </c>
      <c r="AN10" s="218">
        <f>'[4]TONGCONG_Bieu02'!$R$12</f>
        <v>14670390</v>
      </c>
      <c r="AO10" s="218">
        <f>'[4]TONGCONG_Bieu02'!$S$12</f>
        <v>142231</v>
      </c>
      <c r="AP10" s="218">
        <f>'[4]TONGCONG_Bieu02'!$T$12</f>
        <v>2050496503.2129998</v>
      </c>
    </row>
    <row r="11" spans="1:42" s="219" customFormat="1" ht="43.5" customHeight="1">
      <c r="A11" s="219" t="s">
        <v>270</v>
      </c>
      <c r="C11" s="219">
        <f>C9-C10</f>
        <v>636</v>
      </c>
      <c r="D11" s="219">
        <f aca="true" t="shared" si="0" ref="D11:T11">D9-D10</f>
        <v>1504</v>
      </c>
      <c r="E11" s="219">
        <f t="shared" si="0"/>
        <v>-339</v>
      </c>
      <c r="F11" s="219">
        <f t="shared" si="0"/>
        <v>1843</v>
      </c>
      <c r="G11" s="219">
        <f t="shared" si="0"/>
        <v>25</v>
      </c>
      <c r="H11" s="219">
        <f t="shared" si="0"/>
        <v>1</v>
      </c>
      <c r="I11" s="219">
        <f t="shared" si="0"/>
        <v>1478</v>
      </c>
      <c r="J11" s="219">
        <f t="shared" si="0"/>
        <v>1736</v>
      </c>
      <c r="K11" s="219">
        <f t="shared" si="0"/>
        <v>1749</v>
      </c>
      <c r="L11" s="219">
        <f t="shared" si="0"/>
        <v>1709</v>
      </c>
      <c r="M11" s="219">
        <f t="shared" si="0"/>
        <v>48</v>
      </c>
      <c r="N11" s="219">
        <f t="shared" si="0"/>
        <v>-21</v>
      </c>
      <c r="O11" s="219">
        <f t="shared" si="0"/>
        <v>0</v>
      </c>
      <c r="P11" s="219">
        <f t="shared" si="0"/>
        <v>8</v>
      </c>
      <c r="Q11" s="219">
        <f t="shared" si="0"/>
        <v>-263</v>
      </c>
      <c r="R11" s="219">
        <f t="shared" si="0"/>
        <v>-5</v>
      </c>
      <c r="S11" s="219">
        <f t="shared" si="0"/>
        <v>2</v>
      </c>
      <c r="T11" s="219">
        <f t="shared" si="0"/>
        <v>-279</v>
      </c>
      <c r="Y11" s="219">
        <f>Y9-Y10</f>
        <v>88426993.8659997</v>
      </c>
      <c r="Z11" s="219">
        <f aca="true" t="shared" si="1" ref="Z11:AP11">Z9-Z10</f>
        <v>-27953350.61199999</v>
      </c>
      <c r="AA11" s="219">
        <f t="shared" si="1"/>
        <v>116380344.47800004</v>
      </c>
      <c r="AB11" s="219">
        <f t="shared" si="1"/>
        <v>2133179</v>
      </c>
      <c r="AC11" s="219">
        <f t="shared" si="1"/>
        <v>30000</v>
      </c>
      <c r="AD11" s="219">
        <f t="shared" si="1"/>
        <v>86263814.86600018</v>
      </c>
      <c r="AE11" s="219">
        <f t="shared" si="1"/>
        <v>97570964.37800002</v>
      </c>
      <c r="AF11" s="219">
        <f t="shared" si="1"/>
        <v>52583595.997999966</v>
      </c>
      <c r="AG11" s="219">
        <f t="shared" si="1"/>
        <v>40488188.592999995</v>
      </c>
      <c r="AH11" s="219">
        <f t="shared" si="1"/>
        <v>12095407.405000001</v>
      </c>
      <c r="AI11" s="219">
        <f t="shared" si="1"/>
        <v>0</v>
      </c>
      <c r="AJ11" s="219">
        <f t="shared" si="1"/>
        <v>32724439.380000114</v>
      </c>
      <c r="AK11" s="219">
        <f t="shared" si="1"/>
        <v>0</v>
      </c>
      <c r="AL11" s="219">
        <f t="shared" si="1"/>
        <v>12262929</v>
      </c>
      <c r="AM11" s="219">
        <f t="shared" si="1"/>
        <v>-10135579.511999965</v>
      </c>
      <c r="AN11" s="219">
        <f t="shared" si="1"/>
        <v>-3318455</v>
      </c>
      <c r="AO11" s="219">
        <f t="shared" si="1"/>
        <v>2146885</v>
      </c>
      <c r="AP11" s="219">
        <f t="shared" si="1"/>
        <v>33680218.86800003</v>
      </c>
    </row>
  </sheetData>
  <sheetProtection/>
  <mergeCells count="47">
    <mergeCell ref="AN4:AN7"/>
    <mergeCell ref="AO4:AO7"/>
    <mergeCell ref="AF5:AF7"/>
    <mergeCell ref="AG5:AI6"/>
    <mergeCell ref="AJ5:AJ7"/>
    <mergeCell ref="AK5:AK7"/>
    <mergeCell ref="AL5:AL7"/>
    <mergeCell ref="AC3:AC7"/>
    <mergeCell ref="AD3:AD7"/>
    <mergeCell ref="AE3:AO3"/>
    <mergeCell ref="AP3:AP7"/>
    <mergeCell ref="AQ3:AQ7"/>
    <mergeCell ref="Z4:Z7"/>
    <mergeCell ref="AA4:AA7"/>
    <mergeCell ref="AE4:AE7"/>
    <mergeCell ref="AF4:AL4"/>
    <mergeCell ref="AM4:AM7"/>
    <mergeCell ref="X3:X7"/>
    <mergeCell ref="Y3:Y7"/>
    <mergeCell ref="Z3:AA3"/>
    <mergeCell ref="AB3:AB7"/>
    <mergeCell ref="W8:X8"/>
    <mergeCell ref="R4:R7"/>
    <mergeCell ref="S4:S7"/>
    <mergeCell ref="H3:H7"/>
    <mergeCell ref="I3:I7"/>
    <mergeCell ref="J3:S3"/>
    <mergeCell ref="A8:B8"/>
    <mergeCell ref="W3:W7"/>
    <mergeCell ref="K5:K7"/>
    <mergeCell ref="T3:T7"/>
    <mergeCell ref="U3:U7"/>
    <mergeCell ref="E4:E7"/>
    <mergeCell ref="J4:J7"/>
    <mergeCell ref="K4:P4"/>
    <mergeCell ref="Q4:Q7"/>
    <mergeCell ref="L5:M6"/>
    <mergeCell ref="N5:N7"/>
    <mergeCell ref="O5:O7"/>
    <mergeCell ref="P5:P7"/>
    <mergeCell ref="A3:A7"/>
    <mergeCell ref="B3:B7"/>
    <mergeCell ref="C3:C7"/>
    <mergeCell ref="D3:D7"/>
    <mergeCell ref="E3:F3"/>
    <mergeCell ref="G3:G7"/>
    <mergeCell ref="F4:F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31"/>
  <sheetViews>
    <sheetView view="pageBreakPreview" zoomScale="70" zoomScaleSheetLayoutView="70" zoomScalePageLayoutView="0" workbookViewId="0" topLeftCell="A4">
      <selection activeCell="K28" sqref="K28"/>
    </sheetView>
  </sheetViews>
  <sheetFormatPr defaultColWidth="8.88671875" defaultRowHeight="16.5"/>
  <cols>
    <col min="1" max="1" width="4.77734375" style="0" customWidth="1"/>
    <col min="2" max="2" width="22.6640625" style="0" customWidth="1"/>
    <col min="3" max="5" width="6.21484375" style="0" customWidth="1"/>
    <col min="9" max="9" width="7.21484375" style="0" customWidth="1"/>
    <col min="10" max="10" width="11.88671875" style="0" customWidth="1"/>
    <col min="11" max="11" width="11.5546875" style="0" customWidth="1"/>
    <col min="12" max="12" width="10.4453125" style="0" customWidth="1"/>
    <col min="13" max="13" width="6.99609375" style="0" customWidth="1"/>
    <col min="14" max="14" width="8.21484375" style="0" customWidth="1"/>
    <col min="15" max="15" width="5.88671875" style="0" customWidth="1"/>
  </cols>
  <sheetData>
    <row r="1" spans="1:14" ht="18.75">
      <c r="A1" s="432" t="s">
        <v>218</v>
      </c>
      <c r="B1" s="432"/>
      <c r="C1" s="432"/>
      <c r="D1" s="432"/>
      <c r="E1" s="432"/>
      <c r="F1" s="432"/>
      <c r="G1" s="101"/>
      <c r="H1" s="101"/>
      <c r="I1" s="101"/>
      <c r="J1" s="101"/>
      <c r="K1" s="101"/>
      <c r="L1" s="101"/>
      <c r="M1" s="102"/>
      <c r="N1" s="101"/>
    </row>
    <row r="2" spans="1:14" ht="18.75">
      <c r="A2" s="433" t="s">
        <v>182</v>
      </c>
      <c r="B2" s="433"/>
      <c r="C2" s="433"/>
      <c r="D2" s="433"/>
      <c r="E2" s="433"/>
      <c r="F2" s="433"/>
      <c r="G2" s="103"/>
      <c r="H2" s="103"/>
      <c r="I2" s="103"/>
      <c r="J2" s="103"/>
      <c r="K2" s="101"/>
      <c r="L2" s="101"/>
      <c r="M2" s="102"/>
      <c r="N2" s="101"/>
    </row>
    <row r="3" spans="1:14" ht="18.75">
      <c r="A3" s="434"/>
      <c r="B3" s="434"/>
      <c r="C3" s="434"/>
      <c r="D3" s="434"/>
      <c r="E3" s="434"/>
      <c r="F3" s="103"/>
      <c r="G3" s="103"/>
      <c r="H3" s="103"/>
      <c r="I3" s="103"/>
      <c r="J3" s="103"/>
      <c r="K3" s="101"/>
      <c r="L3" s="101"/>
      <c r="M3" s="102"/>
      <c r="N3" s="101"/>
    </row>
    <row r="4" spans="1:14" ht="16.5">
      <c r="A4" s="433" t="s">
        <v>219</v>
      </c>
      <c r="B4" s="433"/>
      <c r="C4" s="433"/>
      <c r="D4" s="433"/>
      <c r="E4" s="433"/>
      <c r="F4" s="433"/>
      <c r="G4" s="433"/>
      <c r="H4" s="433"/>
      <c r="I4" s="433"/>
      <c r="J4" s="433"/>
      <c r="K4" s="433"/>
      <c r="L4" s="433"/>
      <c r="M4" s="433"/>
      <c r="N4" s="433"/>
    </row>
    <row r="5" spans="1:14" ht="6" customHeight="1">
      <c r="A5" s="104"/>
      <c r="B5" s="104"/>
      <c r="C5" s="104"/>
      <c r="D5" s="104"/>
      <c r="E5" s="104"/>
      <c r="F5" s="104"/>
      <c r="G5" s="104"/>
      <c r="H5" s="104"/>
      <c r="I5" s="104"/>
      <c r="J5" s="104"/>
      <c r="K5" s="104"/>
      <c r="L5" s="104"/>
      <c r="M5" s="105"/>
      <c r="N5" s="104"/>
    </row>
    <row r="6" spans="1:14" ht="17.25" customHeight="1">
      <c r="A6" s="435" t="str">
        <f>'BIỂU 04 - Tổng hợp Việc'!E2</f>
        <v>8 tháng 2020 (Từ ngày 01/10/2019 đến ngày 31/5/2020)</v>
      </c>
      <c r="B6" s="435"/>
      <c r="C6" s="435"/>
      <c r="D6" s="435"/>
      <c r="E6" s="435"/>
      <c r="F6" s="435"/>
      <c r="G6" s="435"/>
      <c r="H6" s="435"/>
      <c r="I6" s="435"/>
      <c r="J6" s="435"/>
      <c r="K6" s="435"/>
      <c r="L6" s="435"/>
      <c r="M6" s="435"/>
      <c r="N6" s="435"/>
    </row>
    <row r="7" spans="1:14" ht="57.75" customHeight="1">
      <c r="A7" s="436" t="s">
        <v>220</v>
      </c>
      <c r="B7" s="437"/>
      <c r="C7" s="437"/>
      <c r="D7" s="437"/>
      <c r="E7" s="437"/>
      <c r="F7" s="437"/>
      <c r="G7" s="437"/>
      <c r="H7" s="437"/>
      <c r="I7" s="437"/>
      <c r="J7" s="437"/>
      <c r="K7" s="437"/>
      <c r="L7" s="437"/>
      <c r="M7" s="437"/>
      <c r="N7" s="437"/>
    </row>
    <row r="8" spans="1:14" ht="12" customHeight="1">
      <c r="A8" s="106"/>
      <c r="B8" s="107"/>
      <c r="C8" s="107"/>
      <c r="D8" s="107"/>
      <c r="E8" s="107"/>
      <c r="F8" s="107"/>
      <c r="G8" s="107"/>
      <c r="H8" s="107"/>
      <c r="I8" s="107"/>
      <c r="J8" s="107"/>
      <c r="K8" s="107"/>
      <c r="L8" s="107"/>
      <c r="M8" s="107"/>
      <c r="N8" s="107"/>
    </row>
    <row r="9" spans="1:15" ht="16.5">
      <c r="A9" s="431" t="s">
        <v>1</v>
      </c>
      <c r="B9" s="431" t="s">
        <v>221</v>
      </c>
      <c r="C9" s="431" t="s">
        <v>222</v>
      </c>
      <c r="D9" s="431" t="s">
        <v>223</v>
      </c>
      <c r="E9" s="431" t="s">
        <v>224</v>
      </c>
      <c r="F9" s="427" t="s">
        <v>225</v>
      </c>
      <c r="G9" s="427"/>
      <c r="H9" s="427"/>
      <c r="I9" s="427"/>
      <c r="J9" s="427"/>
      <c r="K9" s="427"/>
      <c r="L9" s="427"/>
      <c r="M9" s="427"/>
      <c r="N9" s="426" t="s">
        <v>226</v>
      </c>
      <c r="O9" s="430" t="s">
        <v>267</v>
      </c>
    </row>
    <row r="10" spans="1:15" ht="21" customHeight="1">
      <c r="A10" s="431"/>
      <c r="B10" s="431"/>
      <c r="C10" s="431"/>
      <c r="D10" s="431"/>
      <c r="E10" s="431"/>
      <c r="F10" s="427" t="s">
        <v>256</v>
      </c>
      <c r="G10" s="427"/>
      <c r="H10" s="427"/>
      <c r="I10" s="427"/>
      <c r="J10" s="427" t="s">
        <v>255</v>
      </c>
      <c r="K10" s="427"/>
      <c r="L10" s="427"/>
      <c r="M10" s="427"/>
      <c r="N10" s="426"/>
      <c r="O10" s="430"/>
    </row>
    <row r="11" spans="1:15" ht="33.75" customHeight="1">
      <c r="A11" s="431"/>
      <c r="B11" s="431"/>
      <c r="C11" s="431"/>
      <c r="D11" s="431"/>
      <c r="E11" s="431"/>
      <c r="F11" s="108" t="s">
        <v>227</v>
      </c>
      <c r="G11" s="108" t="s">
        <v>228</v>
      </c>
      <c r="H11" s="108" t="s">
        <v>229</v>
      </c>
      <c r="I11" s="109" t="s">
        <v>230</v>
      </c>
      <c r="J11" s="108" t="s">
        <v>227</v>
      </c>
      <c r="K11" s="108" t="s">
        <v>228</v>
      </c>
      <c r="L11" s="108" t="s">
        <v>231</v>
      </c>
      <c r="M11" s="109" t="s">
        <v>230</v>
      </c>
      <c r="N11" s="426"/>
      <c r="O11" s="430"/>
    </row>
    <row r="12" spans="1:15" ht="16.5">
      <c r="A12" s="110">
        <v>1</v>
      </c>
      <c r="B12" s="111" t="s">
        <v>196</v>
      </c>
      <c r="C12" s="112">
        <v>33</v>
      </c>
      <c r="D12" s="112">
        <v>31</v>
      </c>
      <c r="E12" s="112">
        <v>13</v>
      </c>
      <c r="F12" s="113">
        <f>HGB_Viec!D11</f>
        <v>967</v>
      </c>
      <c r="G12" s="113">
        <f>HGB_Viec!J11</f>
        <v>842</v>
      </c>
      <c r="H12" s="113">
        <f>HGB_Viec!K11</f>
        <v>333</v>
      </c>
      <c r="I12" s="114">
        <f>H12/G12</f>
        <v>0.39548693586698336</v>
      </c>
      <c r="J12" s="115">
        <f>HGB_Tien!C11</f>
        <v>320977076</v>
      </c>
      <c r="K12" s="115">
        <f>HGB_Tien!I11</f>
        <v>263568430</v>
      </c>
      <c r="L12" s="115">
        <f>HGB_Tien!J11</f>
        <v>35649247</v>
      </c>
      <c r="M12" s="114">
        <f aca="true" t="shared" si="0" ref="M12:M22">L12/K12</f>
        <v>0.13525613443157816</v>
      </c>
      <c r="N12" s="116">
        <f>F12/E12</f>
        <v>74.38461538461539</v>
      </c>
      <c r="O12">
        <f>RANK(N12,$N$12:$N$21)</f>
        <v>10</v>
      </c>
    </row>
    <row r="13" spans="1:15" ht="16.5">
      <c r="A13" s="117">
        <v>2</v>
      </c>
      <c r="B13" s="118" t="s">
        <v>232</v>
      </c>
      <c r="C13" s="119">
        <v>17</v>
      </c>
      <c r="D13" s="119">
        <v>15</v>
      </c>
      <c r="E13" s="119">
        <v>8</v>
      </c>
      <c r="F13" s="113">
        <f>HGB_Viec!D12</f>
        <v>2582</v>
      </c>
      <c r="G13" s="113">
        <f>HGB_Viec!J12</f>
        <v>1896</v>
      </c>
      <c r="H13" s="113">
        <f>HGB_Viec!K12</f>
        <v>914</v>
      </c>
      <c r="I13" s="114">
        <f aca="true" t="shared" si="1" ref="I13:I22">H13/G13</f>
        <v>0.4820675105485232</v>
      </c>
      <c r="J13" s="115">
        <f>HGB_Tien!C12</f>
        <v>436913344</v>
      </c>
      <c r="K13" s="115">
        <f>HGB_Tien!I12</f>
        <v>216360861</v>
      </c>
      <c r="L13" s="115">
        <f>HGB_Tien!J12</f>
        <v>41500293</v>
      </c>
      <c r="M13" s="114">
        <f t="shared" si="0"/>
        <v>0.19181053730415687</v>
      </c>
      <c r="N13" s="116">
        <f aca="true" t="shared" si="2" ref="N13:N22">F13/E13</f>
        <v>322.75</v>
      </c>
      <c r="O13">
        <f aca="true" t="shared" si="3" ref="O13:O21">RANK(N13,$N$12:$N$21)</f>
        <v>7</v>
      </c>
    </row>
    <row r="14" spans="1:15" ht="16.5">
      <c r="A14" s="110">
        <v>3</v>
      </c>
      <c r="B14" s="118" t="s">
        <v>233</v>
      </c>
      <c r="C14" s="119">
        <v>19</v>
      </c>
      <c r="D14" s="119">
        <v>15</v>
      </c>
      <c r="E14" s="119">
        <v>7</v>
      </c>
      <c r="F14" s="113">
        <f>HGB_Viec!D13</f>
        <v>2809</v>
      </c>
      <c r="G14" s="113">
        <f>HGB_Viec!J13</f>
        <v>1888</v>
      </c>
      <c r="H14" s="113">
        <f>HGB_Viec!K13</f>
        <v>988</v>
      </c>
      <c r="I14" s="114">
        <f t="shared" si="1"/>
        <v>0.5233050847457628</v>
      </c>
      <c r="J14" s="115">
        <f>HGB_Tien!C13</f>
        <v>286552000</v>
      </c>
      <c r="K14" s="115">
        <f>HGB_Tien!I13</f>
        <v>141687289</v>
      </c>
      <c r="L14" s="115">
        <f>HGB_Tien!J13</f>
        <v>26218298</v>
      </c>
      <c r="M14" s="114">
        <f t="shared" si="0"/>
        <v>0.1850434021643254</v>
      </c>
      <c r="N14" s="116">
        <f>F14/E14</f>
        <v>401.2857142857143</v>
      </c>
      <c r="O14">
        <f t="shared" si="3"/>
        <v>2</v>
      </c>
    </row>
    <row r="15" spans="1:15" ht="16.5">
      <c r="A15" s="117">
        <v>4</v>
      </c>
      <c r="B15" s="120" t="s">
        <v>234</v>
      </c>
      <c r="C15" s="119">
        <v>15</v>
      </c>
      <c r="D15" s="119">
        <v>13</v>
      </c>
      <c r="E15" s="119">
        <v>7</v>
      </c>
      <c r="F15" s="113">
        <f>HGB_Viec!D14</f>
        <v>1943</v>
      </c>
      <c r="G15" s="113">
        <f>HGB_Viec!J14</f>
        <v>1731</v>
      </c>
      <c r="H15" s="113">
        <f>HGB_Viec!K14</f>
        <v>820</v>
      </c>
      <c r="I15" s="114">
        <f t="shared" si="1"/>
        <v>0.4737146158290006</v>
      </c>
      <c r="J15" s="115">
        <f>HGB_Tien!C14</f>
        <v>157143768</v>
      </c>
      <c r="K15" s="115">
        <f>HGB_Tien!I14</f>
        <v>137619961</v>
      </c>
      <c r="L15" s="115">
        <f>HGB_Tien!J14</f>
        <v>12302172</v>
      </c>
      <c r="M15" s="114">
        <f>L15/K15</f>
        <v>0.0893923520295141</v>
      </c>
      <c r="N15" s="116">
        <f t="shared" si="2"/>
        <v>277.57142857142856</v>
      </c>
      <c r="O15">
        <f t="shared" si="3"/>
        <v>8</v>
      </c>
    </row>
    <row r="16" spans="1:15" ht="16.5">
      <c r="A16" s="110">
        <v>5</v>
      </c>
      <c r="B16" s="118" t="s">
        <v>235</v>
      </c>
      <c r="C16" s="119">
        <v>14</v>
      </c>
      <c r="D16" s="119">
        <v>14</v>
      </c>
      <c r="E16" s="119">
        <v>6</v>
      </c>
      <c r="F16" s="113">
        <f>HGB_Viec!D15</f>
        <v>2371</v>
      </c>
      <c r="G16" s="113">
        <f>HGB_Viec!J15</f>
        <v>1750</v>
      </c>
      <c r="H16" s="113">
        <f>HGB_Viec!K15</f>
        <v>968</v>
      </c>
      <c r="I16" s="114">
        <f t="shared" si="1"/>
        <v>0.5531428571428572</v>
      </c>
      <c r="J16" s="115">
        <f>HGB_Tien!C15</f>
        <v>161305806.677</v>
      </c>
      <c r="K16" s="115">
        <f>HGB_Tien!I15</f>
        <v>102982370.384</v>
      </c>
      <c r="L16" s="115">
        <f>HGB_Tien!J15</f>
        <v>21566450.65</v>
      </c>
      <c r="M16" s="114">
        <f t="shared" si="0"/>
        <v>0.20941886042808255</v>
      </c>
      <c r="N16" s="116">
        <f t="shared" si="2"/>
        <v>395.1666666666667</v>
      </c>
      <c r="O16">
        <f t="shared" si="3"/>
        <v>3</v>
      </c>
    </row>
    <row r="17" spans="1:15" ht="16.5">
      <c r="A17" s="117">
        <v>6</v>
      </c>
      <c r="B17" s="118" t="s">
        <v>236</v>
      </c>
      <c r="C17" s="119">
        <v>16</v>
      </c>
      <c r="D17" s="119">
        <v>13</v>
      </c>
      <c r="E17" s="119">
        <v>6</v>
      </c>
      <c r="F17" s="113">
        <f>HGB_Viec!D16</f>
        <v>2508</v>
      </c>
      <c r="G17" s="113">
        <f>HGB_Viec!J16</f>
        <v>1856</v>
      </c>
      <c r="H17" s="113">
        <f>HGB_Viec!K16</f>
        <v>943</v>
      </c>
      <c r="I17" s="114">
        <f t="shared" si="1"/>
        <v>0.5080818965517241</v>
      </c>
      <c r="J17" s="115">
        <f>HGB_Tien!C16</f>
        <v>240131827</v>
      </c>
      <c r="K17" s="115">
        <f>HGB_Tien!I16</f>
        <v>116792299</v>
      </c>
      <c r="L17" s="115">
        <f>HGB_Tien!J16</f>
        <v>27921304</v>
      </c>
      <c r="M17" s="114">
        <f t="shared" si="0"/>
        <v>0.23906802279831824</v>
      </c>
      <c r="N17" s="116">
        <f t="shared" si="2"/>
        <v>418</v>
      </c>
      <c r="O17">
        <f t="shared" si="3"/>
        <v>1</v>
      </c>
    </row>
    <row r="18" spans="1:15" ht="16.5">
      <c r="A18" s="110">
        <v>7</v>
      </c>
      <c r="B18" s="118" t="s">
        <v>237</v>
      </c>
      <c r="C18" s="119">
        <v>16</v>
      </c>
      <c r="D18" s="119">
        <v>15</v>
      </c>
      <c r="E18" s="119">
        <v>8</v>
      </c>
      <c r="F18" s="113">
        <f>HGB_Viec!D17</f>
        <v>3112</v>
      </c>
      <c r="G18" s="113">
        <f>HGB_Viec!J17</f>
        <v>2184</v>
      </c>
      <c r="H18" s="113">
        <f>HGB_Viec!K17</f>
        <v>1069</v>
      </c>
      <c r="I18" s="114">
        <f t="shared" si="1"/>
        <v>0.48946886446886445</v>
      </c>
      <c r="J18" s="115">
        <f>HGB_Tien!C17</f>
        <v>405889831</v>
      </c>
      <c r="K18" s="115">
        <f>HGB_Tien!I17</f>
        <v>246772218</v>
      </c>
      <c r="L18" s="115">
        <f>HGB_Tien!J17</f>
        <v>29835440</v>
      </c>
      <c r="M18" s="114">
        <f t="shared" si="0"/>
        <v>0.1209027508923229</v>
      </c>
      <c r="N18" s="116">
        <f t="shared" si="2"/>
        <v>389</v>
      </c>
      <c r="O18">
        <f t="shared" si="3"/>
        <v>4</v>
      </c>
    </row>
    <row r="19" spans="1:15" ht="16.5">
      <c r="A19" s="117">
        <v>8</v>
      </c>
      <c r="B19" s="118" t="s">
        <v>238</v>
      </c>
      <c r="C19" s="119">
        <v>18</v>
      </c>
      <c r="D19" s="119">
        <v>16</v>
      </c>
      <c r="E19" s="119">
        <v>7</v>
      </c>
      <c r="F19" s="113">
        <f>HGB_Viec!D18</f>
        <v>2612</v>
      </c>
      <c r="G19" s="113">
        <f>HGB_Viec!J18</f>
        <v>2110</v>
      </c>
      <c r="H19" s="113">
        <f>HGB_Viec!K18</f>
        <v>1012</v>
      </c>
      <c r="I19" s="114">
        <f t="shared" si="1"/>
        <v>0.47962085308056873</v>
      </c>
      <c r="J19" s="115">
        <f>HGB_Tien!C18</f>
        <v>189353872</v>
      </c>
      <c r="K19" s="115">
        <f>HGB_Tien!I18</f>
        <v>111594099</v>
      </c>
      <c r="L19" s="115">
        <f>HGB_Tien!J18</f>
        <v>15780334</v>
      </c>
      <c r="M19" s="114">
        <f t="shared" si="0"/>
        <v>0.14140831944886262</v>
      </c>
      <c r="N19" s="116">
        <f t="shared" si="2"/>
        <v>373.14285714285717</v>
      </c>
      <c r="O19">
        <f t="shared" si="3"/>
        <v>5</v>
      </c>
    </row>
    <row r="20" spans="1:15" ht="16.5">
      <c r="A20" s="110">
        <v>9</v>
      </c>
      <c r="B20" s="118" t="s">
        <v>239</v>
      </c>
      <c r="C20" s="119">
        <v>16</v>
      </c>
      <c r="D20" s="119">
        <v>15</v>
      </c>
      <c r="E20" s="119">
        <v>7</v>
      </c>
      <c r="F20" s="113">
        <f>HGB_Viec!D19</f>
        <v>2611</v>
      </c>
      <c r="G20" s="113">
        <f>HGB_Viec!J19</f>
        <v>1850</v>
      </c>
      <c r="H20" s="113">
        <f>HGB_Viec!K19</f>
        <v>981</v>
      </c>
      <c r="I20" s="114">
        <f t="shared" si="1"/>
        <v>0.5302702702702703</v>
      </c>
      <c r="J20" s="115">
        <f>HGB_Tien!C19</f>
        <v>185376912</v>
      </c>
      <c r="K20" s="115">
        <f>HGB_Tien!I19</f>
        <v>128005627</v>
      </c>
      <c r="L20" s="115">
        <f>HGB_Tien!J19</f>
        <v>61788258</v>
      </c>
      <c r="M20" s="114">
        <f t="shared" si="0"/>
        <v>0.48269954570044016</v>
      </c>
      <c r="N20" s="116">
        <f t="shared" si="2"/>
        <v>373</v>
      </c>
      <c r="O20">
        <f t="shared" si="3"/>
        <v>6</v>
      </c>
    </row>
    <row r="21" spans="1:15" ht="16.5">
      <c r="A21" s="117">
        <v>10</v>
      </c>
      <c r="B21" s="118" t="s">
        <v>240</v>
      </c>
      <c r="C21" s="119">
        <v>12</v>
      </c>
      <c r="D21" s="119">
        <v>12</v>
      </c>
      <c r="E21" s="119">
        <v>5</v>
      </c>
      <c r="F21" s="113">
        <f>HGB_Viec!D20</f>
        <v>1126</v>
      </c>
      <c r="G21" s="113">
        <f>HGB_Viec!J20</f>
        <v>850</v>
      </c>
      <c r="H21" s="113">
        <f>HGB_Viec!K20</f>
        <v>389</v>
      </c>
      <c r="I21" s="114">
        <f t="shared" si="1"/>
        <v>0.4576470588235294</v>
      </c>
      <c r="J21" s="115">
        <f>HGB_Tien!C20</f>
        <v>63445348</v>
      </c>
      <c r="K21" s="115">
        <f>HGB_Tien!I20</f>
        <v>36733466</v>
      </c>
      <c r="L21" s="115">
        <f>HGB_Tien!J20</f>
        <v>11103564</v>
      </c>
      <c r="M21" s="114">
        <f t="shared" si="0"/>
        <v>0.3022737903360385</v>
      </c>
      <c r="N21" s="116">
        <f t="shared" si="2"/>
        <v>225.2</v>
      </c>
      <c r="O21">
        <f t="shared" si="3"/>
        <v>9</v>
      </c>
    </row>
    <row r="22" spans="1:14" s="187" customFormat="1" ht="24.75" customHeight="1">
      <c r="A22" s="428" t="s">
        <v>206</v>
      </c>
      <c r="B22" s="428"/>
      <c r="C22" s="184">
        <f aca="true" t="shared" si="4" ref="C22:H22">SUM(C12:C21)</f>
        <v>176</v>
      </c>
      <c r="D22" s="184">
        <f t="shared" si="4"/>
        <v>159</v>
      </c>
      <c r="E22" s="184">
        <f t="shared" si="4"/>
        <v>74</v>
      </c>
      <c r="F22" s="185">
        <f t="shared" si="4"/>
        <v>22641</v>
      </c>
      <c r="G22" s="185">
        <f t="shared" si="4"/>
        <v>16957</v>
      </c>
      <c r="H22" s="185">
        <f t="shared" si="4"/>
        <v>8417</v>
      </c>
      <c r="I22" s="186">
        <f t="shared" si="1"/>
        <v>0.49637317921802204</v>
      </c>
      <c r="J22" s="185">
        <f>SUM(J12:J21)</f>
        <v>2447089784.677</v>
      </c>
      <c r="K22" s="185">
        <f>SUM(K12:K21)</f>
        <v>1502116620.384</v>
      </c>
      <c r="L22" s="185">
        <f>SUM(L12:L21)</f>
        <v>283665360.65</v>
      </c>
      <c r="M22" s="186">
        <f t="shared" si="0"/>
        <v>0.18884376672264233</v>
      </c>
      <c r="N22" s="183">
        <f t="shared" si="2"/>
        <v>305.9594594594595</v>
      </c>
    </row>
    <row r="23" spans="1:14" ht="16.5">
      <c r="A23" s="102"/>
      <c r="B23" s="121"/>
      <c r="C23" s="122"/>
      <c r="D23" s="122"/>
      <c r="E23" s="122"/>
      <c r="F23" s="182">
        <f>IF(F22-HGB_Viec!D10=0,"","Sai")</f>
      </c>
      <c r="G23" s="182">
        <f>IF(G22-HGB_Viec!J10=0,"","Sai")</f>
      </c>
      <c r="H23" s="182">
        <f>IF(H22-HGB_Viec!K10=0,"","Sai")</f>
      </c>
      <c r="I23" s="182"/>
      <c r="J23" s="182">
        <f>IF(J22-HGB_Tien!C10=0,"","Sai")</f>
      </c>
      <c r="K23" s="182">
        <f>IF(K22-HGB_Tien!I10=0,"","Sai")</f>
      </c>
      <c r="L23" s="182">
        <f>IF(L22-HGB_Tien!J10=0,"","Sai")</f>
      </c>
      <c r="M23" s="182"/>
      <c r="N23" s="121"/>
    </row>
    <row r="24" spans="1:14" ht="18.75">
      <c r="A24" s="101"/>
      <c r="B24" s="123"/>
      <c r="C24" s="123"/>
      <c r="D24" s="123"/>
      <c r="E24" s="123"/>
      <c r="F24" s="123"/>
      <c r="G24" s="123"/>
      <c r="H24" s="123"/>
      <c r="I24" s="123"/>
      <c r="J24" s="429" t="s">
        <v>241</v>
      </c>
      <c r="K24" s="429"/>
      <c r="L24" s="429"/>
      <c r="M24" s="429"/>
      <c r="N24" s="429"/>
    </row>
    <row r="25" spans="1:14" ht="18" customHeight="1">
      <c r="A25" s="124"/>
      <c r="B25" s="125" t="s">
        <v>208</v>
      </c>
      <c r="C25" s="124"/>
      <c r="D25" s="124"/>
      <c r="E25" s="124"/>
      <c r="F25" s="124"/>
      <c r="G25" s="124"/>
      <c r="H25" s="124"/>
      <c r="I25" s="124"/>
      <c r="J25" s="425" t="s">
        <v>209</v>
      </c>
      <c r="K25" s="425"/>
      <c r="L25" s="425"/>
      <c r="M25" s="425"/>
      <c r="N25" s="425"/>
    </row>
    <row r="26" spans="1:14" ht="16.5">
      <c r="A26" s="124"/>
      <c r="B26" s="125"/>
      <c r="C26" s="124"/>
      <c r="D26" s="124"/>
      <c r="E26" s="124"/>
      <c r="F26" s="124"/>
      <c r="G26" s="124"/>
      <c r="H26" s="124"/>
      <c r="I26" s="124"/>
      <c r="J26" s="425"/>
      <c r="K26" s="425"/>
      <c r="L26" s="425"/>
      <c r="M26" s="425"/>
      <c r="N26" s="425"/>
    </row>
    <row r="27" spans="1:14" ht="19.5" customHeight="1">
      <c r="A27" s="124"/>
      <c r="B27" s="125"/>
      <c r="C27" s="124"/>
      <c r="D27" s="124"/>
      <c r="E27" s="124"/>
      <c r="F27" s="124"/>
      <c r="G27" s="124"/>
      <c r="H27" s="124"/>
      <c r="I27" s="124"/>
      <c r="J27" s="124"/>
      <c r="K27" s="124"/>
      <c r="L27" s="124"/>
      <c r="M27" s="102"/>
      <c r="N27" s="124"/>
    </row>
    <row r="28" spans="1:14" ht="16.5">
      <c r="A28" s="124"/>
      <c r="B28" s="125"/>
      <c r="C28" s="124"/>
      <c r="D28" s="124"/>
      <c r="E28" s="124"/>
      <c r="F28" s="124"/>
      <c r="G28" s="124"/>
      <c r="H28" s="124"/>
      <c r="I28" s="124"/>
      <c r="J28" s="124"/>
      <c r="K28" s="124"/>
      <c r="L28" s="124"/>
      <c r="M28" s="102"/>
      <c r="N28" s="124"/>
    </row>
    <row r="29" spans="1:14" ht="16.5">
      <c r="A29" s="124"/>
      <c r="B29" s="125"/>
      <c r="C29" s="124"/>
      <c r="D29" s="124"/>
      <c r="E29" s="124"/>
      <c r="F29" s="124"/>
      <c r="G29" s="124"/>
      <c r="H29" s="124"/>
      <c r="I29" s="124"/>
      <c r="J29" s="124"/>
      <c r="K29" s="124"/>
      <c r="L29" s="124"/>
      <c r="M29" s="102"/>
      <c r="N29" s="124"/>
    </row>
    <row r="30" spans="1:14" ht="16.5">
      <c r="A30" s="124"/>
      <c r="B30" s="125"/>
      <c r="C30" s="124"/>
      <c r="D30" s="124"/>
      <c r="E30" s="124"/>
      <c r="F30" s="124"/>
      <c r="G30" s="124"/>
      <c r="H30" s="124"/>
      <c r="I30" s="124"/>
      <c r="J30" s="124"/>
      <c r="K30" s="124"/>
      <c r="L30" s="124"/>
      <c r="M30" s="102"/>
      <c r="N30" s="124"/>
    </row>
    <row r="31" spans="1:14" ht="16.5">
      <c r="A31" s="124"/>
      <c r="B31" s="125" t="s">
        <v>210</v>
      </c>
      <c r="C31" s="124"/>
      <c r="D31" s="124"/>
      <c r="E31" s="124"/>
      <c r="F31" s="124"/>
      <c r="G31" s="124"/>
      <c r="H31" s="124"/>
      <c r="I31" s="124"/>
      <c r="J31" s="425" t="s">
        <v>47</v>
      </c>
      <c r="K31" s="425"/>
      <c r="L31" s="425"/>
      <c r="M31" s="425"/>
      <c r="N31" s="425"/>
    </row>
  </sheetData>
  <sheetProtection/>
  <mergeCells count="21">
    <mergeCell ref="A1:F1"/>
    <mergeCell ref="A2:F2"/>
    <mergeCell ref="A3:E3"/>
    <mergeCell ref="A4:N4"/>
    <mergeCell ref="A6:N6"/>
    <mergeCell ref="A9:A11"/>
    <mergeCell ref="A7:N7"/>
    <mergeCell ref="O9:O11"/>
    <mergeCell ref="C9:C11"/>
    <mergeCell ref="D9:D11"/>
    <mergeCell ref="E9:E11"/>
    <mergeCell ref="F9:M9"/>
    <mergeCell ref="B9:B11"/>
    <mergeCell ref="J26:N26"/>
    <mergeCell ref="J31:N31"/>
    <mergeCell ref="N9:N11"/>
    <mergeCell ref="F10:I10"/>
    <mergeCell ref="J10:M10"/>
    <mergeCell ref="A22:B22"/>
    <mergeCell ref="J24:N24"/>
    <mergeCell ref="J25:N25"/>
  </mergeCells>
  <printOptions horizontalCentered="1"/>
  <pageMargins left="0.26" right="0.29" top="0.38" bottom="0.39" header="0.31496062992125984" footer="0.31496062992125984"/>
  <pageSetup horizontalDpi="600" verticalDpi="600" orientation="landscape" scale="89" r:id="rId1"/>
</worksheet>
</file>

<file path=xl/worksheets/sheet5.xml><?xml version="1.0" encoding="utf-8"?>
<worksheet xmlns="http://schemas.openxmlformats.org/spreadsheetml/2006/main" xmlns:r="http://schemas.openxmlformats.org/officeDocument/2006/relationships">
  <dimension ref="A1:Z30"/>
  <sheetViews>
    <sheetView tabSelected="1" view="pageBreakPreview" zoomScaleNormal="85" zoomScaleSheetLayoutView="100" zoomScalePageLayoutView="0" workbookViewId="0" topLeftCell="A16">
      <selection activeCell="N26" sqref="N26"/>
    </sheetView>
  </sheetViews>
  <sheetFormatPr defaultColWidth="8.88671875" defaultRowHeight="16.5"/>
  <cols>
    <col min="1" max="1" width="4.10546875" style="152" customWidth="1"/>
    <col min="2" max="2" width="20.10546875" style="152" customWidth="1"/>
    <col min="3" max="4" width="7.3359375" style="173" customWidth="1"/>
    <col min="5" max="5" width="7.3359375" style="196" customWidth="1"/>
    <col min="6" max="6" width="7.3359375" style="152" customWidth="1"/>
    <col min="7" max="7" width="7.10546875" style="152" customWidth="1"/>
    <col min="8" max="8" width="6.3359375" style="152" customWidth="1"/>
    <col min="9" max="10" width="7.3359375" style="173" customWidth="1"/>
    <col min="11" max="11" width="6.4453125" style="173" customWidth="1"/>
    <col min="12" max="14" width="6.4453125" style="152" customWidth="1"/>
    <col min="15" max="15" width="5.6640625" style="152" customWidth="1"/>
    <col min="16" max="16" width="5.21484375" style="152" customWidth="1"/>
    <col min="17" max="17" width="6.4453125" style="152" customWidth="1"/>
    <col min="18" max="18" width="5.5546875" style="152" customWidth="1"/>
    <col min="19" max="19" width="4.77734375" style="152" customWidth="1"/>
    <col min="20" max="20" width="7.6640625" style="152" customWidth="1"/>
    <col min="21" max="21" width="8.6640625" style="152" customWidth="1"/>
    <col min="22" max="16384" width="8.88671875" style="152" customWidth="1"/>
  </cols>
  <sheetData>
    <row r="1" spans="1:22" s="136" customFormat="1" ht="53.25" customHeight="1">
      <c r="A1" s="397" t="s">
        <v>212</v>
      </c>
      <c r="B1" s="398"/>
      <c r="C1" s="398"/>
      <c r="D1" s="398"/>
      <c r="E1" s="399" t="s">
        <v>211</v>
      </c>
      <c r="F1" s="399"/>
      <c r="G1" s="399"/>
      <c r="H1" s="399"/>
      <c r="I1" s="399"/>
      <c r="J1" s="399"/>
      <c r="K1" s="399"/>
      <c r="L1" s="399"/>
      <c r="M1" s="399"/>
      <c r="N1" s="399"/>
      <c r="O1" s="399"/>
      <c r="P1" s="400" t="s">
        <v>213</v>
      </c>
      <c r="Q1" s="401"/>
      <c r="R1" s="401"/>
      <c r="S1" s="401"/>
      <c r="T1" s="401"/>
      <c r="U1" s="401"/>
      <c r="V1" s="1"/>
    </row>
    <row r="2" spans="1:22" s="136" customFormat="1" ht="17.25" customHeight="1">
      <c r="A2" s="79"/>
      <c r="B2" s="79"/>
      <c r="C2" s="172"/>
      <c r="D2" s="172"/>
      <c r="E2" s="395" t="str">
        <f>'BIỂU 04 - Tổng hợp Việc'!E2:O2</f>
        <v>8 tháng 2020 (Từ ngày 01/10/2019 đến ngày 31/5/2020)</v>
      </c>
      <c r="F2" s="395"/>
      <c r="G2" s="395"/>
      <c r="H2" s="395"/>
      <c r="I2" s="395"/>
      <c r="J2" s="395"/>
      <c r="K2" s="395"/>
      <c r="L2" s="395"/>
      <c r="M2" s="395"/>
      <c r="N2" s="395"/>
      <c r="O2" s="395"/>
      <c r="P2" s="1"/>
      <c r="Q2" s="1"/>
      <c r="R2" s="1"/>
      <c r="S2" s="1"/>
      <c r="T2" s="1"/>
      <c r="U2" s="1"/>
      <c r="V2" s="1"/>
    </row>
    <row r="3" spans="1:22" s="136" customFormat="1" ht="30" customHeight="1">
      <c r="A3" s="80"/>
      <c r="B3" s="81"/>
      <c r="C3" s="82"/>
      <c r="D3" s="82"/>
      <c r="E3" s="134"/>
      <c r="F3" s="82"/>
      <c r="G3" s="82"/>
      <c r="H3" s="82"/>
      <c r="I3" s="82"/>
      <c r="J3" s="82"/>
      <c r="K3" s="82"/>
      <c r="L3" s="82"/>
      <c r="M3" s="82"/>
      <c r="N3" s="82"/>
      <c r="O3" s="82"/>
      <c r="P3" s="402" t="s">
        <v>0</v>
      </c>
      <c r="Q3" s="402"/>
      <c r="R3" s="402"/>
      <c r="S3" s="402"/>
      <c r="T3" s="402"/>
      <c r="U3" s="402"/>
      <c r="V3" s="83"/>
    </row>
    <row r="4" spans="1:22" s="138" customFormat="1" ht="15.75" customHeight="1">
      <c r="A4" s="405" t="s">
        <v>1</v>
      </c>
      <c r="B4" s="405" t="s">
        <v>2</v>
      </c>
      <c r="C4" s="386" t="s">
        <v>3</v>
      </c>
      <c r="D4" s="387" t="s">
        <v>4</v>
      </c>
      <c r="E4" s="440" t="s">
        <v>5</v>
      </c>
      <c r="F4" s="440"/>
      <c r="G4" s="405" t="s">
        <v>6</v>
      </c>
      <c r="H4" s="405" t="s">
        <v>7</v>
      </c>
      <c r="I4" s="386" t="s">
        <v>8</v>
      </c>
      <c r="J4" s="440" t="s">
        <v>5</v>
      </c>
      <c r="K4" s="440"/>
      <c r="L4" s="440"/>
      <c r="M4" s="440"/>
      <c r="N4" s="440"/>
      <c r="O4" s="440"/>
      <c r="P4" s="440"/>
      <c r="Q4" s="440"/>
      <c r="R4" s="440"/>
      <c r="S4" s="440"/>
      <c r="T4" s="405" t="s">
        <v>9</v>
      </c>
      <c r="U4" s="441" t="s">
        <v>10</v>
      </c>
      <c r="V4" s="76"/>
    </row>
    <row r="5" spans="1:22" s="138" customFormat="1" ht="15.75" customHeight="1">
      <c r="A5" s="405"/>
      <c r="B5" s="405"/>
      <c r="C5" s="386"/>
      <c r="D5" s="387"/>
      <c r="E5" s="439" t="s">
        <v>11</v>
      </c>
      <c r="F5" s="440" t="s">
        <v>12</v>
      </c>
      <c r="G5" s="405"/>
      <c r="H5" s="405"/>
      <c r="I5" s="386"/>
      <c r="J5" s="386" t="s">
        <v>13</v>
      </c>
      <c r="K5" s="440" t="s">
        <v>5</v>
      </c>
      <c r="L5" s="440"/>
      <c r="M5" s="440"/>
      <c r="N5" s="440"/>
      <c r="O5" s="440"/>
      <c r="P5" s="440"/>
      <c r="Q5" s="405" t="s">
        <v>14</v>
      </c>
      <c r="R5" s="405" t="s">
        <v>15</v>
      </c>
      <c r="S5" s="405" t="s">
        <v>16</v>
      </c>
      <c r="T5" s="405"/>
      <c r="U5" s="441"/>
      <c r="V5" s="76"/>
    </row>
    <row r="6" spans="1:22" s="138" customFormat="1" ht="15.75" customHeight="1">
      <c r="A6" s="405"/>
      <c r="B6" s="405"/>
      <c r="C6" s="386"/>
      <c r="D6" s="387"/>
      <c r="E6" s="439"/>
      <c r="F6" s="440"/>
      <c r="G6" s="405"/>
      <c r="H6" s="405"/>
      <c r="I6" s="386"/>
      <c r="J6" s="386"/>
      <c r="K6" s="386" t="s">
        <v>17</v>
      </c>
      <c r="L6" s="440" t="s">
        <v>5</v>
      </c>
      <c r="M6" s="440"/>
      <c r="N6" s="405" t="s">
        <v>18</v>
      </c>
      <c r="O6" s="405" t="s">
        <v>19</v>
      </c>
      <c r="P6" s="405" t="s">
        <v>20</v>
      </c>
      <c r="Q6" s="405"/>
      <c r="R6" s="405"/>
      <c r="S6" s="405"/>
      <c r="T6" s="405"/>
      <c r="U6" s="441"/>
      <c r="V6" s="76"/>
    </row>
    <row r="7" spans="1:22" s="138" customFormat="1" ht="15.75" customHeight="1">
      <c r="A7" s="405"/>
      <c r="B7" s="405"/>
      <c r="C7" s="386"/>
      <c r="D7" s="387"/>
      <c r="E7" s="439"/>
      <c r="F7" s="440"/>
      <c r="G7" s="405"/>
      <c r="H7" s="405"/>
      <c r="I7" s="386"/>
      <c r="J7" s="386"/>
      <c r="K7" s="386"/>
      <c r="L7" s="440"/>
      <c r="M7" s="440"/>
      <c r="N7" s="405"/>
      <c r="O7" s="405"/>
      <c r="P7" s="405"/>
      <c r="Q7" s="405"/>
      <c r="R7" s="405"/>
      <c r="S7" s="405"/>
      <c r="T7" s="405"/>
      <c r="U7" s="441"/>
      <c r="V7" s="76"/>
    </row>
    <row r="8" spans="1:24" s="138" customFormat="1" ht="62.25" customHeight="1">
      <c r="A8" s="405"/>
      <c r="B8" s="405"/>
      <c r="C8" s="386"/>
      <c r="D8" s="387"/>
      <c r="E8" s="439"/>
      <c r="F8" s="440"/>
      <c r="G8" s="405"/>
      <c r="H8" s="405"/>
      <c r="I8" s="386"/>
      <c r="J8" s="386"/>
      <c r="K8" s="386"/>
      <c r="L8" s="160" t="s">
        <v>21</v>
      </c>
      <c r="M8" s="160" t="s">
        <v>22</v>
      </c>
      <c r="N8" s="405"/>
      <c r="O8" s="405"/>
      <c r="P8" s="405"/>
      <c r="Q8" s="405"/>
      <c r="R8" s="405"/>
      <c r="S8" s="405"/>
      <c r="T8" s="405"/>
      <c r="U8" s="441"/>
      <c r="V8" s="76"/>
      <c r="X8" s="139"/>
    </row>
    <row r="9" spans="1:24" s="144" customFormat="1" ht="15" customHeight="1">
      <c r="A9" s="389" t="s">
        <v>23</v>
      </c>
      <c r="B9" s="389"/>
      <c r="C9" s="140" t="s">
        <v>24</v>
      </c>
      <c r="D9" s="140" t="s">
        <v>25</v>
      </c>
      <c r="E9" s="141" t="s">
        <v>26</v>
      </c>
      <c r="F9" s="140" t="s">
        <v>27</v>
      </c>
      <c r="G9" s="140" t="s">
        <v>28</v>
      </c>
      <c r="H9" s="140" t="s">
        <v>29</v>
      </c>
      <c r="I9" s="140" t="s">
        <v>30</v>
      </c>
      <c r="J9" s="140" t="s">
        <v>31</v>
      </c>
      <c r="K9" s="140" t="s">
        <v>32</v>
      </c>
      <c r="L9" s="140" t="s">
        <v>33</v>
      </c>
      <c r="M9" s="140" t="s">
        <v>34</v>
      </c>
      <c r="N9" s="140" t="s">
        <v>35</v>
      </c>
      <c r="O9" s="140" t="s">
        <v>36</v>
      </c>
      <c r="P9" s="140" t="s">
        <v>37</v>
      </c>
      <c r="Q9" s="140" t="s">
        <v>38</v>
      </c>
      <c r="R9" s="140" t="s">
        <v>39</v>
      </c>
      <c r="S9" s="140" t="s">
        <v>40</v>
      </c>
      <c r="T9" s="140" t="s">
        <v>41</v>
      </c>
      <c r="U9" s="142" t="s">
        <v>42</v>
      </c>
      <c r="V9" s="77"/>
      <c r="W9" s="143"/>
      <c r="X9" s="143"/>
    </row>
    <row r="10" spans="1:26" s="147" customFormat="1" ht="24" customHeight="1">
      <c r="A10" s="438" t="s">
        <v>44</v>
      </c>
      <c r="B10" s="438"/>
      <c r="C10" s="5">
        <f>SUM(C11:C20)</f>
        <v>14311</v>
      </c>
      <c r="D10" s="5">
        <f aca="true" t="shared" si="0" ref="D10:T10">SUM(D11:D20)</f>
        <v>22641</v>
      </c>
      <c r="E10" s="135">
        <f t="shared" si="0"/>
        <v>11585</v>
      </c>
      <c r="F10" s="5">
        <f t="shared" si="0"/>
        <v>11056</v>
      </c>
      <c r="G10" s="5">
        <f t="shared" si="0"/>
        <v>171</v>
      </c>
      <c r="H10" s="5">
        <f t="shared" si="0"/>
        <v>7</v>
      </c>
      <c r="I10" s="5">
        <f t="shared" si="0"/>
        <v>22463</v>
      </c>
      <c r="J10" s="5">
        <f t="shared" si="0"/>
        <v>16957</v>
      </c>
      <c r="K10" s="5">
        <f t="shared" si="0"/>
        <v>8417</v>
      </c>
      <c r="L10" s="5">
        <f t="shared" si="0"/>
        <v>8184</v>
      </c>
      <c r="M10" s="5">
        <f t="shared" si="0"/>
        <v>241</v>
      </c>
      <c r="N10" s="5">
        <f t="shared" si="0"/>
        <v>8517</v>
      </c>
      <c r="O10" s="5">
        <f t="shared" si="0"/>
        <v>5</v>
      </c>
      <c r="P10" s="5">
        <f t="shared" si="0"/>
        <v>18</v>
      </c>
      <c r="Q10" s="5">
        <f t="shared" si="0"/>
        <v>5454</v>
      </c>
      <c r="R10" s="5">
        <f t="shared" si="0"/>
        <v>30</v>
      </c>
      <c r="S10" s="5">
        <f t="shared" si="0"/>
        <v>14</v>
      </c>
      <c r="T10" s="5">
        <f t="shared" si="0"/>
        <v>14038</v>
      </c>
      <c r="U10" s="6">
        <f aca="true" t="shared" si="1" ref="U10:U20">IF(J10&lt;&gt;0,K10/J10,"")</f>
        <v>0.49637317921802204</v>
      </c>
      <c r="V10" s="78"/>
      <c r="W10" s="146"/>
      <c r="X10" s="146"/>
      <c r="Y10" s="146"/>
      <c r="Z10" s="146"/>
    </row>
    <row r="11" spans="1:26" s="147" customFormat="1" ht="21.75" customHeight="1">
      <c r="A11" s="148" t="s">
        <v>24</v>
      </c>
      <c r="B11" s="149" t="s">
        <v>242</v>
      </c>
      <c r="C11" s="150">
        <f>'BIỂU 04 - Tổng hợp Việc'!C11</f>
        <v>721</v>
      </c>
      <c r="D11" s="150">
        <f>'BIỂU 04 - Tổng hợp Việc'!D11</f>
        <v>967</v>
      </c>
      <c r="E11" s="132">
        <f>'BIỂU 04 - Tổng hợp Việc'!E11</f>
        <v>310</v>
      </c>
      <c r="F11" s="130">
        <f>'BIỂU 04 - Tổng hợp Việc'!F11</f>
        <v>657</v>
      </c>
      <c r="G11" s="130">
        <f>'BIỂU 04 - Tổng hợp Việc'!G11</f>
        <v>13</v>
      </c>
      <c r="H11" s="130">
        <f>'BIỂU 04 - Tổng hợp Việc'!H11</f>
        <v>0</v>
      </c>
      <c r="I11" s="150">
        <f>'BIỂU 04 - Tổng hợp Việc'!I11</f>
        <v>954</v>
      </c>
      <c r="J11" s="150">
        <f>'BIỂU 04 - Tổng hợp Việc'!J11</f>
        <v>842</v>
      </c>
      <c r="K11" s="150">
        <f>'BIỂU 04 - Tổng hợp Việc'!K11</f>
        <v>333</v>
      </c>
      <c r="L11" s="130">
        <f>'BIỂU 04 - Tổng hợp Việc'!L11</f>
        <v>329</v>
      </c>
      <c r="M11" s="130">
        <f>'BIỂU 04 - Tổng hợp Việc'!M11</f>
        <v>4</v>
      </c>
      <c r="N11" s="130">
        <f>'BIỂU 04 - Tổng hợp Việc'!N11</f>
        <v>502</v>
      </c>
      <c r="O11" s="130">
        <f>'BIỂU 04 - Tổng hợp Việc'!O11</f>
        <v>1</v>
      </c>
      <c r="P11" s="130">
        <f>'BIỂU 04 - Tổng hợp Việc'!P11</f>
        <v>6</v>
      </c>
      <c r="Q11" s="130">
        <f>'BIỂU 04 - Tổng hợp Việc'!Q11</f>
        <v>109</v>
      </c>
      <c r="R11" s="130">
        <f>'BIỂU 04 - Tổng hợp Việc'!R11</f>
        <v>0</v>
      </c>
      <c r="S11" s="130">
        <f>'BIỂU 04 - Tổng hợp Việc'!S11</f>
        <v>3</v>
      </c>
      <c r="T11" s="128">
        <f>SUM(N11:S11)</f>
        <v>621</v>
      </c>
      <c r="U11" s="145">
        <f t="shared" si="1"/>
        <v>0.39548693586698336</v>
      </c>
      <c r="V11" s="78"/>
      <c r="W11" s="146"/>
      <c r="X11" s="146"/>
      <c r="Y11" s="146"/>
      <c r="Z11" s="146"/>
    </row>
    <row r="12" spans="1:26" s="147" customFormat="1" ht="21.75" customHeight="1">
      <c r="A12" s="148" t="s">
        <v>25</v>
      </c>
      <c r="B12" s="149" t="s">
        <v>197</v>
      </c>
      <c r="C12" s="150">
        <f>'BIỂU 04 - Tổng hợp Việc'!C23</f>
        <v>935</v>
      </c>
      <c r="D12" s="150">
        <f>'BIỂU 04 - Tổng hợp Việc'!D23</f>
        <v>2582</v>
      </c>
      <c r="E12" s="132">
        <f>'BIỂU 04 - Tổng hợp Việc'!E23</f>
        <v>1254</v>
      </c>
      <c r="F12" s="130">
        <f>'BIỂU 04 - Tổng hợp Việc'!F23</f>
        <v>1328</v>
      </c>
      <c r="G12" s="130">
        <f>'BIỂU 04 - Tổng hợp Việc'!G23</f>
        <v>48</v>
      </c>
      <c r="H12" s="130">
        <f>'BIỂU 04 - Tổng hợp Việc'!H23</f>
        <v>0</v>
      </c>
      <c r="I12" s="150">
        <f>'BIỂU 04 - Tổng hợp Việc'!I23</f>
        <v>2534</v>
      </c>
      <c r="J12" s="150">
        <f>'BIỂU 04 - Tổng hợp Việc'!J23</f>
        <v>1896</v>
      </c>
      <c r="K12" s="150">
        <f>'BIỂU 04 - Tổng hợp Việc'!K23</f>
        <v>914</v>
      </c>
      <c r="L12" s="130">
        <f>'BIỂU 04 - Tổng hợp Việc'!L23</f>
        <v>890</v>
      </c>
      <c r="M12" s="130">
        <f>'BIỂU 04 - Tổng hợp Việc'!M23</f>
        <v>24</v>
      </c>
      <c r="N12" s="130">
        <f>'BIỂU 04 - Tổng hợp Việc'!N23</f>
        <v>979</v>
      </c>
      <c r="O12" s="130">
        <f>'BIỂU 04 - Tổng hợp Việc'!O23</f>
        <v>1</v>
      </c>
      <c r="P12" s="130">
        <f>'BIỂU 04 - Tổng hợp Việc'!P23</f>
        <v>2</v>
      </c>
      <c r="Q12" s="130">
        <f>'BIỂU 04 - Tổng hợp Việc'!Q23</f>
        <v>629</v>
      </c>
      <c r="R12" s="130">
        <f>'BIỂU 04 - Tổng hợp Việc'!R23</f>
        <v>5</v>
      </c>
      <c r="S12" s="130">
        <f>'BIỂU 04 - Tổng hợp Việc'!S23</f>
        <v>4</v>
      </c>
      <c r="T12" s="128">
        <f aca="true" t="shared" si="2" ref="T12:T20">SUM(N12:S12)</f>
        <v>1620</v>
      </c>
      <c r="U12" s="145">
        <f t="shared" si="1"/>
        <v>0.4820675105485232</v>
      </c>
      <c r="V12" s="78"/>
      <c r="W12" s="146"/>
      <c r="X12" s="146"/>
      <c r="Y12" s="146"/>
      <c r="Z12" s="146"/>
    </row>
    <row r="13" spans="1:26" s="147" customFormat="1" ht="21.75" customHeight="1">
      <c r="A13" s="148" t="s">
        <v>26</v>
      </c>
      <c r="B13" s="149" t="s">
        <v>243</v>
      </c>
      <c r="C13" s="150">
        <f>'BIỂU 04 - Tổng hợp Việc'!C31</f>
        <v>2510</v>
      </c>
      <c r="D13" s="150">
        <f>'BIỂU 04 - Tổng hợp Việc'!D31</f>
        <v>2809</v>
      </c>
      <c r="E13" s="132">
        <f>'BIỂU 04 - Tổng hợp Việc'!E31</f>
        <v>1596</v>
      </c>
      <c r="F13" s="130">
        <f>'BIỂU 04 - Tổng hợp Việc'!F31</f>
        <v>1213</v>
      </c>
      <c r="G13" s="130">
        <f>'BIỂU 04 - Tổng hợp Việc'!G31</f>
        <v>15</v>
      </c>
      <c r="H13" s="130">
        <f>'BIỂU 04 - Tổng hợp Việc'!H31</f>
        <v>0</v>
      </c>
      <c r="I13" s="150">
        <f>'BIỂU 04 - Tổng hợp Việc'!I31</f>
        <v>2794</v>
      </c>
      <c r="J13" s="150">
        <f>'BIỂU 04 - Tổng hợp Việc'!J31</f>
        <v>1888</v>
      </c>
      <c r="K13" s="150">
        <f>'BIỂU 04 - Tổng hợp Việc'!K31</f>
        <v>988</v>
      </c>
      <c r="L13" s="130">
        <f>'BIỂU 04 - Tổng hợp Việc'!L31</f>
        <v>970</v>
      </c>
      <c r="M13" s="130">
        <f>'BIỂU 04 - Tổng hợp Việc'!M31</f>
        <v>18</v>
      </c>
      <c r="N13" s="130">
        <f>'BIỂU 04 - Tổng hợp Việc'!N31</f>
        <v>900</v>
      </c>
      <c r="O13" s="130">
        <f>'BIỂU 04 - Tổng hợp Việc'!O31</f>
        <v>0</v>
      </c>
      <c r="P13" s="130">
        <f>'BIỂU 04 - Tổng hợp Việc'!P31</f>
        <v>0</v>
      </c>
      <c r="Q13" s="130">
        <f>'BIỂU 04 - Tổng hợp Việc'!Q31</f>
        <v>895</v>
      </c>
      <c r="R13" s="130">
        <f>'BIỂU 04 - Tổng hợp Việc'!R31</f>
        <v>7</v>
      </c>
      <c r="S13" s="130">
        <f>'BIỂU 04 - Tổng hợp Việc'!S31</f>
        <v>4</v>
      </c>
      <c r="T13" s="128">
        <f t="shared" si="2"/>
        <v>1806</v>
      </c>
      <c r="U13" s="145">
        <f t="shared" si="1"/>
        <v>0.5233050847457628</v>
      </c>
      <c r="V13" s="78"/>
      <c r="W13" s="146"/>
      <c r="X13" s="146"/>
      <c r="Y13" s="146"/>
      <c r="Z13" s="146"/>
    </row>
    <row r="14" spans="1:26" s="147" customFormat="1" ht="21.75" customHeight="1">
      <c r="A14" s="148" t="s">
        <v>27</v>
      </c>
      <c r="B14" s="149" t="s">
        <v>245</v>
      </c>
      <c r="C14" s="150">
        <f>'BIỂU 04 - Tổng hợp Việc'!C40</f>
        <v>1268</v>
      </c>
      <c r="D14" s="150">
        <f>'BIỂU 04 - Tổng hợp Việc'!D40</f>
        <v>1943</v>
      </c>
      <c r="E14" s="132">
        <f>'BIỂU 04 - Tổng hợp Việc'!E40</f>
        <v>825</v>
      </c>
      <c r="F14" s="130">
        <f>'BIỂU 04 - Tổng hợp Việc'!F40</f>
        <v>1118</v>
      </c>
      <c r="G14" s="130">
        <f>'BIỂU 04 - Tổng hợp Việc'!G40</f>
        <v>12</v>
      </c>
      <c r="H14" s="130">
        <f>'BIỂU 04 - Tổng hợp Việc'!H40</f>
        <v>3</v>
      </c>
      <c r="I14" s="150">
        <f>'BIỂU 04 - Tổng hợp Việc'!I40</f>
        <v>1928</v>
      </c>
      <c r="J14" s="150">
        <f>'BIỂU 04 - Tổng hợp Việc'!J40</f>
        <v>1731</v>
      </c>
      <c r="K14" s="150">
        <f>'BIỂU 04 - Tổng hợp Việc'!K40</f>
        <v>820</v>
      </c>
      <c r="L14" s="130">
        <f>'BIỂU 04 - Tổng hợp Việc'!L40</f>
        <v>796</v>
      </c>
      <c r="M14" s="130">
        <f>'BIỂU 04 - Tổng hợp Việc'!M40</f>
        <v>24</v>
      </c>
      <c r="N14" s="130">
        <f>'BIỂU 04 - Tổng hợp Việc'!N40</f>
        <v>908</v>
      </c>
      <c r="O14" s="130">
        <f>'BIỂU 04 - Tổng hợp Việc'!O40</f>
        <v>0</v>
      </c>
      <c r="P14" s="130">
        <f>'BIỂU 04 - Tổng hợp Việc'!P40</f>
        <v>3</v>
      </c>
      <c r="Q14" s="130">
        <f>'BIỂU 04 - Tổng hợp Việc'!Q40</f>
        <v>191</v>
      </c>
      <c r="R14" s="130">
        <f>'BIỂU 04 - Tổng hợp Việc'!R40</f>
        <v>5</v>
      </c>
      <c r="S14" s="130">
        <f>'BIỂU 04 - Tổng hợp Việc'!S40</f>
        <v>1</v>
      </c>
      <c r="T14" s="128">
        <f t="shared" si="2"/>
        <v>1108</v>
      </c>
      <c r="U14" s="145">
        <f t="shared" si="1"/>
        <v>0.4737146158290006</v>
      </c>
      <c r="V14" s="78"/>
      <c r="W14" s="146"/>
      <c r="X14" s="146"/>
      <c r="Y14" s="146"/>
      <c r="Z14" s="146"/>
    </row>
    <row r="15" spans="1:26" s="147" customFormat="1" ht="21.75" customHeight="1">
      <c r="A15" s="148" t="s">
        <v>28</v>
      </c>
      <c r="B15" s="149" t="s">
        <v>246</v>
      </c>
      <c r="C15" s="150">
        <f>'BIỂU 04 - Tổng hợp Việc'!C46</f>
        <v>1901</v>
      </c>
      <c r="D15" s="150">
        <f>'BIỂU 04 - Tổng hợp Việc'!D46</f>
        <v>2371</v>
      </c>
      <c r="E15" s="132">
        <f>'BIỂU 04 - Tổng hợp Việc'!E46</f>
        <v>1235</v>
      </c>
      <c r="F15" s="130">
        <f>'BIỂU 04 - Tổng hợp Việc'!F46</f>
        <v>1136</v>
      </c>
      <c r="G15" s="130">
        <f>'BIỂU 04 - Tổng hợp Việc'!G46</f>
        <v>11</v>
      </c>
      <c r="H15" s="130">
        <f>'BIỂU 04 - Tổng hợp Việc'!H46</f>
        <v>4</v>
      </c>
      <c r="I15" s="150">
        <f>'BIỂU 04 - Tổng hợp Việc'!I46</f>
        <v>2356</v>
      </c>
      <c r="J15" s="150">
        <f>'BIỂU 04 - Tổng hợp Việc'!J46</f>
        <v>1750</v>
      </c>
      <c r="K15" s="150">
        <f>'BIỂU 04 - Tổng hợp Việc'!K46</f>
        <v>968</v>
      </c>
      <c r="L15" s="130">
        <f>'BIỂU 04 - Tổng hợp Việc'!L46</f>
        <v>942</v>
      </c>
      <c r="M15" s="130">
        <f>'BIỂU 04 - Tổng hợp Việc'!M46</f>
        <v>26</v>
      </c>
      <c r="N15" s="130">
        <f>'BIỂU 04 - Tổng hợp Việc'!N46</f>
        <v>778</v>
      </c>
      <c r="O15" s="130">
        <f>'BIỂU 04 - Tổng hợp Việc'!O46</f>
        <v>1</v>
      </c>
      <c r="P15" s="130">
        <f>'BIỂU 04 - Tổng hợp Việc'!P46</f>
        <v>3</v>
      </c>
      <c r="Q15" s="130">
        <f>'BIỂU 04 - Tổng hợp Việc'!Q46</f>
        <v>602</v>
      </c>
      <c r="R15" s="130">
        <f>'BIỂU 04 - Tổng hợp Việc'!R46</f>
        <v>4</v>
      </c>
      <c r="S15" s="130">
        <f>'BIỂU 04 - Tổng hợp Việc'!S46</f>
        <v>0</v>
      </c>
      <c r="T15" s="128">
        <f t="shared" si="2"/>
        <v>1388</v>
      </c>
      <c r="U15" s="145">
        <f t="shared" si="1"/>
        <v>0.5531428571428572</v>
      </c>
      <c r="V15" s="78"/>
      <c r="W15" s="146"/>
      <c r="X15" s="146"/>
      <c r="Y15" s="146"/>
      <c r="Z15" s="146"/>
    </row>
    <row r="16" spans="1:26" s="147" customFormat="1" ht="21.75" customHeight="1">
      <c r="A16" s="148" t="s">
        <v>29</v>
      </c>
      <c r="B16" s="149" t="s">
        <v>247</v>
      </c>
      <c r="C16" s="150">
        <f>'BIỂU 04 - Tổng hợp Việc'!C53</f>
        <v>866</v>
      </c>
      <c r="D16" s="150">
        <f>'BIỂU 04 - Tổng hợp Việc'!D53</f>
        <v>2508</v>
      </c>
      <c r="E16" s="132">
        <f>'BIỂU 04 - Tổng hợp Việc'!E53</f>
        <v>1316</v>
      </c>
      <c r="F16" s="130">
        <f>'BIỂU 04 - Tổng hợp Việc'!F53</f>
        <v>1192</v>
      </c>
      <c r="G16" s="130">
        <f>'BIỂU 04 - Tổng hợp Việc'!G53</f>
        <v>11</v>
      </c>
      <c r="H16" s="130">
        <f>'BIỂU 04 - Tổng hợp Việc'!H53</f>
        <v>0</v>
      </c>
      <c r="I16" s="150">
        <f>'BIỂU 04 - Tổng hợp Việc'!I53</f>
        <v>2497</v>
      </c>
      <c r="J16" s="150">
        <f>'BIỂU 04 - Tổng hợp Việc'!J53</f>
        <v>1856</v>
      </c>
      <c r="K16" s="150">
        <f>'BIỂU 04 - Tổng hợp Việc'!K53</f>
        <v>943</v>
      </c>
      <c r="L16" s="130">
        <f>'BIỂU 04 - Tổng hợp Việc'!L53</f>
        <v>894</v>
      </c>
      <c r="M16" s="130">
        <f>'BIỂU 04 - Tổng hợp Việc'!M53</f>
        <v>49</v>
      </c>
      <c r="N16" s="130">
        <f>'BIỂU 04 - Tổng hợp Việc'!N53</f>
        <v>912</v>
      </c>
      <c r="O16" s="130">
        <f>'BIỂU 04 - Tổng hợp Việc'!O53</f>
        <v>1</v>
      </c>
      <c r="P16" s="130">
        <f>'BIỂU 04 - Tổng hợp Việc'!P53</f>
        <v>0</v>
      </c>
      <c r="Q16" s="130">
        <f>'BIỂU 04 - Tổng hợp Việc'!Q53</f>
        <v>633</v>
      </c>
      <c r="R16" s="130">
        <f>'BIỂU 04 - Tổng hợp Việc'!R53</f>
        <v>7</v>
      </c>
      <c r="S16" s="130">
        <f>'BIỂU 04 - Tổng hợp Việc'!S53</f>
        <v>1</v>
      </c>
      <c r="T16" s="128">
        <f t="shared" si="2"/>
        <v>1554</v>
      </c>
      <c r="U16" s="145">
        <f t="shared" si="1"/>
        <v>0.5080818965517241</v>
      </c>
      <c r="V16" s="78"/>
      <c r="W16" s="146"/>
      <c r="X16" s="146"/>
      <c r="Y16" s="146"/>
      <c r="Z16" s="146"/>
    </row>
    <row r="17" spans="1:26" s="147" customFormat="1" ht="21.75" customHeight="1">
      <c r="A17" s="148" t="s">
        <v>30</v>
      </c>
      <c r="B17" s="149" t="s">
        <v>248</v>
      </c>
      <c r="C17" s="150">
        <f>'BIỂU 04 - Tổng hợp Việc'!C60</f>
        <v>2795</v>
      </c>
      <c r="D17" s="150">
        <f>'BIỂU 04 - Tổng hợp Việc'!D60</f>
        <v>3112</v>
      </c>
      <c r="E17" s="132">
        <f>'BIỂU 04 - Tổng hợp Việc'!E60</f>
        <v>1705</v>
      </c>
      <c r="F17" s="130">
        <f>'BIỂU 04 - Tổng hợp Việc'!F60</f>
        <v>1407</v>
      </c>
      <c r="G17" s="130">
        <f>'BIỂU 04 - Tổng hợp Việc'!G60</f>
        <v>7</v>
      </c>
      <c r="H17" s="130">
        <f>'BIỂU 04 - Tổng hợp Việc'!H60</f>
        <v>0</v>
      </c>
      <c r="I17" s="150">
        <f>'BIỂU 04 - Tổng hợp Việc'!I60</f>
        <v>3105</v>
      </c>
      <c r="J17" s="150">
        <f>'BIỂU 04 - Tổng hợp Việc'!J60</f>
        <v>2184</v>
      </c>
      <c r="K17" s="150">
        <f>'BIỂU 04 - Tổng hợp Việc'!K60</f>
        <v>1069</v>
      </c>
      <c r="L17" s="130">
        <f>'BIỂU 04 - Tổng hợp Việc'!L60</f>
        <v>1042</v>
      </c>
      <c r="M17" s="130">
        <f>'BIỂU 04 - Tổng hợp Việc'!M60</f>
        <v>27</v>
      </c>
      <c r="N17" s="130">
        <f>'BIỂU 04 - Tổng hợp Việc'!N60</f>
        <v>1114</v>
      </c>
      <c r="O17" s="130">
        <f>'BIỂU 04 - Tổng hợp Việc'!O60</f>
        <v>1</v>
      </c>
      <c r="P17" s="130">
        <f>'BIỂU 04 - Tổng hợp Việc'!P60</f>
        <v>0</v>
      </c>
      <c r="Q17" s="130">
        <f>'BIỂU 04 - Tổng hợp Việc'!Q60</f>
        <v>921</v>
      </c>
      <c r="R17" s="130">
        <f>'BIỂU 04 - Tổng hợp Việc'!R60</f>
        <v>0</v>
      </c>
      <c r="S17" s="130">
        <f>'BIỂU 04 - Tổng hợp Việc'!S60</f>
        <v>0</v>
      </c>
      <c r="T17" s="128">
        <f t="shared" si="2"/>
        <v>2036</v>
      </c>
      <c r="U17" s="145">
        <f t="shared" si="1"/>
        <v>0.48946886446886445</v>
      </c>
      <c r="V17" s="78"/>
      <c r="W17" s="146"/>
      <c r="X17" s="146"/>
      <c r="Y17" s="146"/>
      <c r="Z17" s="146"/>
    </row>
    <row r="18" spans="1:26" s="147" customFormat="1" ht="21.75" customHeight="1">
      <c r="A18" s="148" t="s">
        <v>31</v>
      </c>
      <c r="B18" s="149" t="s">
        <v>249</v>
      </c>
      <c r="C18" s="150">
        <f>'BIỂU 04 - Tổng hợp Việc'!C68</f>
        <v>2142</v>
      </c>
      <c r="D18" s="150">
        <f>'BIỂU 04 - Tổng hợp Việc'!D68</f>
        <v>2612</v>
      </c>
      <c r="E18" s="132">
        <f>'BIỂU 04 - Tổng hợp Việc'!E68</f>
        <v>1281</v>
      </c>
      <c r="F18" s="130">
        <f>'BIỂU 04 - Tổng hợp Việc'!F68</f>
        <v>1331</v>
      </c>
      <c r="G18" s="130">
        <f>'BIỂU 04 - Tổng hợp Việc'!G68</f>
        <v>24</v>
      </c>
      <c r="H18" s="130">
        <f>'BIỂU 04 - Tổng hợp Việc'!H68</f>
        <v>0</v>
      </c>
      <c r="I18" s="150">
        <f>'BIỂU 04 - Tổng hợp Việc'!I68</f>
        <v>2588</v>
      </c>
      <c r="J18" s="150">
        <f>'BIỂU 04 - Tổng hợp Việc'!J68</f>
        <v>2110</v>
      </c>
      <c r="K18" s="150">
        <f>'BIỂU 04 - Tổng hợp Việc'!K68</f>
        <v>1012</v>
      </c>
      <c r="L18" s="130">
        <f>'BIỂU 04 - Tổng hợp Việc'!L68</f>
        <v>985</v>
      </c>
      <c r="M18" s="130">
        <f>'BIỂU 04 - Tổng hợp Việc'!M68</f>
        <v>35</v>
      </c>
      <c r="N18" s="130">
        <f>'BIỂU 04 - Tổng hợp Việc'!N68</f>
        <v>1098</v>
      </c>
      <c r="O18" s="130">
        <f>'BIỂU 04 - Tổng hợp Việc'!O68</f>
        <v>0</v>
      </c>
      <c r="P18" s="130">
        <f>'BIỂU 04 - Tổng hợp Việc'!P68</f>
        <v>0</v>
      </c>
      <c r="Q18" s="130">
        <f>'BIỂU 04 - Tổng hợp Việc'!Q68</f>
        <v>469</v>
      </c>
      <c r="R18" s="130">
        <f>'BIỂU 04 - Tổng hợp Việc'!R68</f>
        <v>0</v>
      </c>
      <c r="S18" s="130">
        <f>'BIỂU 04 - Tổng hợp Việc'!S68</f>
        <v>1</v>
      </c>
      <c r="T18" s="128">
        <f t="shared" si="2"/>
        <v>1568</v>
      </c>
      <c r="U18" s="145">
        <f t="shared" si="1"/>
        <v>0.47962085308056873</v>
      </c>
      <c r="V18" s="78"/>
      <c r="W18" s="146"/>
      <c r="X18" s="146"/>
      <c r="Y18" s="146"/>
      <c r="Z18" s="146"/>
    </row>
    <row r="19" spans="1:26" s="147" customFormat="1" ht="21.75" customHeight="1">
      <c r="A19" s="148" t="s">
        <v>32</v>
      </c>
      <c r="B19" s="149" t="s">
        <v>244</v>
      </c>
      <c r="C19" s="150">
        <f>'BIỂU 04 - Tổng hợp Việc'!C77</f>
        <v>721</v>
      </c>
      <c r="D19" s="150">
        <f>'BIỂU 04 - Tổng hợp Việc'!D77</f>
        <v>2611</v>
      </c>
      <c r="E19" s="132">
        <f>'BIỂU 04 - Tổng hợp Việc'!E77</f>
        <v>1450</v>
      </c>
      <c r="F19" s="130">
        <f>'BIỂU 04 - Tổng hợp Việc'!F77</f>
        <v>1161</v>
      </c>
      <c r="G19" s="130">
        <f>'BIỂU 04 - Tổng hợp Việc'!G77</f>
        <v>14</v>
      </c>
      <c r="H19" s="130">
        <f>'BIỂU 04 - Tổng hợp Việc'!H77</f>
        <v>0</v>
      </c>
      <c r="I19" s="150">
        <f>'BIỂU 04 - Tổng hợp Việc'!I77</f>
        <v>2597</v>
      </c>
      <c r="J19" s="150">
        <f>'BIỂU 04 - Tổng hợp Việc'!J77</f>
        <v>1850</v>
      </c>
      <c r="K19" s="150">
        <f>'BIỂU 04 - Tổng hợp Việc'!K77</f>
        <v>981</v>
      </c>
      <c r="L19" s="130">
        <f>'BIỂU 04 - Tổng hợp Việc'!L77</f>
        <v>950</v>
      </c>
      <c r="M19" s="130">
        <f>'BIỂU 04 - Tổng hợp Việc'!M77</f>
        <v>31</v>
      </c>
      <c r="N19" s="130">
        <f>'BIỂU 04 - Tổng hợp Việc'!N77</f>
        <v>869</v>
      </c>
      <c r="O19" s="130">
        <f>'BIỂU 04 - Tổng hợp Việc'!O77</f>
        <v>0</v>
      </c>
      <c r="P19" s="130">
        <f>'BIỂU 04 - Tổng hợp Việc'!P77</f>
        <v>0</v>
      </c>
      <c r="Q19" s="130">
        <f>'BIỂU 04 - Tổng hợp Việc'!Q77</f>
        <v>745</v>
      </c>
      <c r="R19" s="130">
        <f>'BIỂU 04 - Tổng hợp Việc'!R77</f>
        <v>2</v>
      </c>
      <c r="S19" s="130">
        <f>'BIỂU 04 - Tổng hợp Việc'!S77</f>
        <v>0</v>
      </c>
      <c r="T19" s="128">
        <f t="shared" si="2"/>
        <v>1616</v>
      </c>
      <c r="U19" s="145">
        <f t="shared" si="1"/>
        <v>0.5302702702702703</v>
      </c>
      <c r="V19" s="78"/>
      <c r="W19" s="146"/>
      <c r="X19" s="146"/>
      <c r="Y19" s="146"/>
      <c r="Z19" s="146"/>
    </row>
    <row r="20" spans="1:26" s="147" customFormat="1" ht="21.75" customHeight="1">
      <c r="A20" s="148" t="s">
        <v>33</v>
      </c>
      <c r="B20" s="149" t="s">
        <v>250</v>
      </c>
      <c r="C20" s="150">
        <f>'BIỂU 04 - Tổng hợp Việc'!C85</f>
        <v>452</v>
      </c>
      <c r="D20" s="150">
        <f>'BIỂU 04 - Tổng hợp Việc'!D85</f>
        <v>1126</v>
      </c>
      <c r="E20" s="132">
        <f>'BIỂU 04 - Tổng hợp Việc'!E85</f>
        <v>613</v>
      </c>
      <c r="F20" s="130">
        <f>'BIỂU 04 - Tổng hợp Việc'!F85</f>
        <v>513</v>
      </c>
      <c r="G20" s="130">
        <f>'BIỂU 04 - Tổng hợp Việc'!G85</f>
        <v>16</v>
      </c>
      <c r="H20" s="130">
        <f>'BIỂU 04 - Tổng hợp Việc'!H85</f>
        <v>0</v>
      </c>
      <c r="I20" s="150">
        <f>'BIỂU 04 - Tổng hợp Việc'!I85</f>
        <v>1110</v>
      </c>
      <c r="J20" s="150">
        <f>'BIỂU 04 - Tổng hợp Việc'!J85</f>
        <v>850</v>
      </c>
      <c r="K20" s="150">
        <f>'BIỂU 04 - Tổng hợp Việc'!K85</f>
        <v>389</v>
      </c>
      <c r="L20" s="130">
        <f>'BIỂU 04 - Tổng hợp Việc'!L85</f>
        <v>386</v>
      </c>
      <c r="M20" s="130">
        <f>'BIỂU 04 - Tổng hợp Việc'!M85</f>
        <v>3</v>
      </c>
      <c r="N20" s="130">
        <f>'BIỂU 04 - Tổng hợp Việc'!N85</f>
        <v>457</v>
      </c>
      <c r="O20" s="130">
        <f>'BIỂU 04 - Tổng hợp Việc'!O85</f>
        <v>0</v>
      </c>
      <c r="P20" s="130">
        <f>'BIỂU 04 - Tổng hợp Việc'!P85</f>
        <v>4</v>
      </c>
      <c r="Q20" s="130">
        <f>'BIỂU 04 - Tổng hợp Việc'!Q85</f>
        <v>260</v>
      </c>
      <c r="R20" s="130">
        <f>'BIỂU 04 - Tổng hợp Việc'!R85</f>
        <v>0</v>
      </c>
      <c r="S20" s="130">
        <f>'BIỂU 04 - Tổng hợp Việc'!S85</f>
        <v>0</v>
      </c>
      <c r="T20" s="128">
        <f t="shared" si="2"/>
        <v>721</v>
      </c>
      <c r="U20" s="145">
        <f t="shared" si="1"/>
        <v>0.4576470588235294</v>
      </c>
      <c r="V20" s="78"/>
      <c r="W20" s="146"/>
      <c r="X20" s="146"/>
      <c r="Y20" s="146"/>
      <c r="Z20" s="146"/>
    </row>
    <row r="22" spans="1:26" s="151" customFormat="1" ht="18" customHeight="1">
      <c r="A22" s="390" t="str">
        <f>N22</f>
        <v>Tây Ninh, ngày .......... tháng .......... năm 2020</v>
      </c>
      <c r="B22" s="390"/>
      <c r="C22" s="390"/>
      <c r="D22" s="390"/>
      <c r="E22" s="390"/>
      <c r="F22" s="8"/>
      <c r="G22" s="8"/>
      <c r="H22" s="8"/>
      <c r="I22" s="9"/>
      <c r="J22" s="9"/>
      <c r="K22" s="9"/>
      <c r="L22" s="10"/>
      <c r="M22" s="10"/>
      <c r="N22" s="383" t="s">
        <v>217</v>
      </c>
      <c r="O22" s="383"/>
      <c r="P22" s="383"/>
      <c r="Q22" s="383"/>
      <c r="R22" s="383"/>
      <c r="S22" s="383"/>
      <c r="T22" s="383"/>
      <c r="U22" s="383"/>
      <c r="V22" s="11"/>
      <c r="Z22" s="146"/>
    </row>
    <row r="23" spans="1:26" s="136" customFormat="1" ht="15.75" customHeight="1">
      <c r="A23" s="384" t="s">
        <v>170</v>
      </c>
      <c r="B23" s="385"/>
      <c r="C23" s="385"/>
      <c r="D23" s="385"/>
      <c r="E23" s="385"/>
      <c r="F23" s="14"/>
      <c r="G23" s="14"/>
      <c r="H23" s="14"/>
      <c r="I23" s="87"/>
      <c r="J23" s="87"/>
      <c r="K23" s="87"/>
      <c r="L23" s="88"/>
      <c r="M23" s="88"/>
      <c r="N23" s="384" t="s">
        <v>209</v>
      </c>
      <c r="O23" s="384"/>
      <c r="P23" s="384"/>
      <c r="Q23" s="384"/>
      <c r="R23" s="384"/>
      <c r="S23" s="384"/>
      <c r="T23" s="384"/>
      <c r="U23" s="384"/>
      <c r="V23" s="12"/>
      <c r="Z23" s="146"/>
    </row>
    <row r="24" spans="1:22" s="136" customFormat="1" ht="15.75" customHeight="1">
      <c r="A24" s="12"/>
      <c r="B24" s="13"/>
      <c r="C24" s="12"/>
      <c r="D24" s="12"/>
      <c r="E24" s="17"/>
      <c r="F24" s="14"/>
      <c r="G24" s="14"/>
      <c r="H24" s="14"/>
      <c r="I24" s="87"/>
      <c r="J24" s="87"/>
      <c r="K24" s="87"/>
      <c r="L24" s="88"/>
      <c r="M24" s="88"/>
      <c r="N24" s="12"/>
      <c r="O24" s="12"/>
      <c r="P24" s="12"/>
      <c r="Q24" s="12"/>
      <c r="R24" s="12"/>
      <c r="S24" s="12"/>
      <c r="T24" s="12"/>
      <c r="U24" s="89"/>
      <c r="V24" s="89"/>
    </row>
    <row r="25" spans="1:22" s="136" customFormat="1" ht="15.75" customHeight="1">
      <c r="A25" s="12"/>
      <c r="B25" s="13"/>
      <c r="C25" s="12"/>
      <c r="D25" s="12"/>
      <c r="E25" s="17"/>
      <c r="F25" s="14"/>
      <c r="G25" s="14"/>
      <c r="H25" s="14"/>
      <c r="I25" s="87"/>
      <c r="J25" s="87"/>
      <c r="K25" s="87"/>
      <c r="L25" s="88"/>
      <c r="M25" s="88"/>
      <c r="N25" s="12"/>
      <c r="O25" s="12"/>
      <c r="P25" s="12"/>
      <c r="Q25" s="12"/>
      <c r="R25" s="12"/>
      <c r="S25" s="12"/>
      <c r="T25" s="12"/>
      <c r="U25" s="89"/>
      <c r="V25" s="89"/>
    </row>
    <row r="26" spans="1:22" s="136" customFormat="1" ht="15.75" customHeight="1">
      <c r="A26" s="12"/>
      <c r="B26" s="13"/>
      <c r="C26" s="12"/>
      <c r="D26" s="12"/>
      <c r="E26" s="17"/>
      <c r="F26" s="14"/>
      <c r="G26" s="14"/>
      <c r="H26" s="14"/>
      <c r="I26" s="87"/>
      <c r="J26" s="87"/>
      <c r="K26" s="87"/>
      <c r="L26" s="88"/>
      <c r="M26" s="88"/>
      <c r="N26" s="12"/>
      <c r="O26" s="12"/>
      <c r="P26" s="12"/>
      <c r="Q26" s="12"/>
      <c r="R26" s="12"/>
      <c r="S26" s="12"/>
      <c r="T26" s="12"/>
      <c r="U26" s="89"/>
      <c r="V26" s="89"/>
    </row>
    <row r="27" spans="1:22" s="136" customFormat="1" ht="15.75" customHeight="1">
      <c r="A27" s="12"/>
      <c r="B27" s="13"/>
      <c r="C27" s="12"/>
      <c r="D27" s="12"/>
      <c r="E27" s="17"/>
      <c r="F27" s="14"/>
      <c r="G27" s="14"/>
      <c r="H27" s="14"/>
      <c r="I27" s="87"/>
      <c r="J27" s="87"/>
      <c r="K27" s="87"/>
      <c r="L27" s="88"/>
      <c r="M27" s="88"/>
      <c r="N27" s="12"/>
      <c r="O27" s="12"/>
      <c r="P27" s="12"/>
      <c r="Q27" s="12"/>
      <c r="R27" s="12"/>
      <c r="S27" s="12"/>
      <c r="T27" s="12"/>
      <c r="U27" s="89"/>
      <c r="V27" s="89"/>
    </row>
    <row r="28" spans="1:22" s="136" customFormat="1" ht="15.75" customHeight="1">
      <c r="A28" s="12"/>
      <c r="B28" s="13"/>
      <c r="C28" s="12"/>
      <c r="D28" s="12"/>
      <c r="E28" s="17"/>
      <c r="F28" s="14"/>
      <c r="G28" s="14"/>
      <c r="H28" s="14"/>
      <c r="I28" s="87"/>
      <c r="J28" s="87"/>
      <c r="K28" s="87"/>
      <c r="L28" s="88"/>
      <c r="M28" s="88"/>
      <c r="N28" s="12"/>
      <c r="O28" s="12"/>
      <c r="P28" s="12"/>
      <c r="Q28" s="12"/>
      <c r="R28" s="12"/>
      <c r="S28" s="12"/>
      <c r="T28" s="12"/>
      <c r="U28" s="89"/>
      <c r="V28" s="89"/>
    </row>
    <row r="29" spans="1:22" s="136" customFormat="1" ht="16.5">
      <c r="A29" s="18"/>
      <c r="B29" s="18"/>
      <c r="C29" s="19"/>
      <c r="D29" s="19"/>
      <c r="E29" s="20"/>
      <c r="F29" s="90"/>
      <c r="G29" s="90"/>
      <c r="H29" s="90"/>
      <c r="I29" s="87"/>
      <c r="J29" s="87"/>
      <c r="K29" s="87"/>
      <c r="L29" s="88"/>
      <c r="M29" s="88"/>
      <c r="N29" s="88"/>
      <c r="O29" s="88"/>
      <c r="P29" s="90"/>
      <c r="Q29" s="91"/>
      <c r="R29" s="90"/>
      <c r="S29" s="88"/>
      <c r="T29" s="92"/>
      <c r="U29" s="93"/>
      <c r="V29" s="93"/>
    </row>
    <row r="30" spans="1:22" s="136" customFormat="1" ht="15.75" customHeight="1">
      <c r="A30" s="388" t="s">
        <v>210</v>
      </c>
      <c r="B30" s="388"/>
      <c r="C30" s="388"/>
      <c r="D30" s="388"/>
      <c r="E30" s="388"/>
      <c r="F30" s="95" t="s">
        <v>171</v>
      </c>
      <c r="G30" s="95"/>
      <c r="H30" s="95"/>
      <c r="I30" s="96"/>
      <c r="J30" s="96"/>
      <c r="K30" s="96"/>
      <c r="L30" s="95"/>
      <c r="M30" s="95"/>
      <c r="N30" s="388" t="s">
        <v>47</v>
      </c>
      <c r="O30" s="388"/>
      <c r="P30" s="388"/>
      <c r="Q30" s="388"/>
      <c r="R30" s="388"/>
      <c r="S30" s="388"/>
      <c r="T30" s="388"/>
      <c r="U30" s="388"/>
      <c r="V30" s="94"/>
    </row>
  </sheetData>
  <sheetProtection/>
  <mergeCells count="36">
    <mergeCell ref="A1:D1"/>
    <mergeCell ref="E1:O1"/>
    <mergeCell ref="P1:U1"/>
    <mergeCell ref="E2:O2"/>
    <mergeCell ref="P3:U3"/>
    <mergeCell ref="A4:A8"/>
    <mergeCell ref="B4:B8"/>
    <mergeCell ref="C4:C8"/>
    <mergeCell ref="D4:D8"/>
    <mergeCell ref="E4:F4"/>
    <mergeCell ref="G4:G8"/>
    <mergeCell ref="H4:H8"/>
    <mergeCell ref="I4:I8"/>
    <mergeCell ref="J4:S4"/>
    <mergeCell ref="T4:T8"/>
    <mergeCell ref="U4:U8"/>
    <mergeCell ref="S5:S8"/>
    <mergeCell ref="P6:P8"/>
    <mergeCell ref="E5:E8"/>
    <mergeCell ref="F5:F8"/>
    <mergeCell ref="J5:J8"/>
    <mergeCell ref="K5:P5"/>
    <mergeCell ref="Q5:Q8"/>
    <mergeCell ref="R5:R8"/>
    <mergeCell ref="K6:K8"/>
    <mergeCell ref="L6:M7"/>
    <mergeCell ref="N6:N8"/>
    <mergeCell ref="O6:O8"/>
    <mergeCell ref="A30:E30"/>
    <mergeCell ref="N30:U30"/>
    <mergeCell ref="A9:B9"/>
    <mergeCell ref="A10:B10"/>
    <mergeCell ref="A22:E22"/>
    <mergeCell ref="N22:U22"/>
    <mergeCell ref="A23:E23"/>
    <mergeCell ref="N23:U23"/>
  </mergeCells>
  <printOptions horizontalCentered="1"/>
  <pageMargins left="0.43" right="0.32" top="0.38" bottom="0.27" header="0.31496062992125984" footer="0.21"/>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X29"/>
  <sheetViews>
    <sheetView view="pageBreakPreview" zoomScale="85" zoomScaleNormal="85" zoomScaleSheetLayoutView="85" zoomScalePageLayoutView="0" workbookViewId="0" topLeftCell="A7">
      <selection activeCell="W17" sqref="W17"/>
    </sheetView>
  </sheetViews>
  <sheetFormatPr defaultColWidth="8.88671875" defaultRowHeight="16.5"/>
  <cols>
    <col min="1" max="1" width="3.10546875" style="157" customWidth="1"/>
    <col min="2" max="2" width="20.10546875" style="157" customWidth="1"/>
    <col min="3" max="3" width="8.6640625" style="3" customWidth="1"/>
    <col min="4" max="4" width="8.77734375" style="195" customWidth="1"/>
    <col min="5" max="5" width="8.3359375" style="157" customWidth="1"/>
    <col min="6" max="6" width="6.5546875" style="157" customWidth="1"/>
    <col min="7" max="7" width="5.88671875" style="157" customWidth="1"/>
    <col min="8" max="8" width="8.5546875" style="3" customWidth="1"/>
    <col min="9" max="10" width="8.4453125" style="3" customWidth="1"/>
    <col min="11" max="11" width="8.6640625" style="157" customWidth="1"/>
    <col min="12" max="12" width="7.5546875" style="157" customWidth="1"/>
    <col min="13" max="13" width="4.99609375" style="169" customWidth="1"/>
    <col min="14" max="14" width="7.99609375" style="169" customWidth="1"/>
    <col min="15" max="15" width="6.4453125" style="169" customWidth="1"/>
    <col min="16" max="16" width="7.4453125" style="169" customWidth="1"/>
    <col min="17" max="17" width="7.6640625" style="169" customWidth="1"/>
    <col min="18" max="18" width="6.21484375" style="169" customWidth="1"/>
    <col min="19" max="19" width="5.77734375" style="169" customWidth="1"/>
    <col min="20" max="20" width="7.99609375" style="170" customWidth="1"/>
    <col min="21" max="21" width="5.88671875" style="171" customWidth="1"/>
    <col min="22" max="22" width="7.21484375" style="157" customWidth="1"/>
    <col min="23" max="23" width="10.3359375" style="157" bestFit="1" customWidth="1"/>
    <col min="24" max="24" width="10.6640625" style="157" bestFit="1" customWidth="1"/>
    <col min="25" max="16384" width="8.88671875" style="157" customWidth="1"/>
  </cols>
  <sheetData>
    <row r="1" spans="1:21" ht="52.5" customHeight="1">
      <c r="A1" s="442" t="s">
        <v>251</v>
      </c>
      <c r="B1" s="443"/>
      <c r="C1" s="443"/>
      <c r="D1" s="443"/>
      <c r="E1" s="399" t="s">
        <v>214</v>
      </c>
      <c r="F1" s="399"/>
      <c r="G1" s="399"/>
      <c r="H1" s="399"/>
      <c r="I1" s="399"/>
      <c r="J1" s="399"/>
      <c r="K1" s="399"/>
      <c r="L1" s="399"/>
      <c r="M1" s="399"/>
      <c r="N1" s="399"/>
      <c r="O1" s="399"/>
      <c r="P1" s="400" t="s">
        <v>252</v>
      </c>
      <c r="Q1" s="400"/>
      <c r="R1" s="400"/>
      <c r="S1" s="400"/>
      <c r="T1" s="400"/>
      <c r="U1" s="400"/>
    </row>
    <row r="2" spans="1:21" ht="17.25">
      <c r="A2" s="75"/>
      <c r="B2" s="75"/>
      <c r="C2" s="175"/>
      <c r="D2" s="188"/>
      <c r="E2" s="395" t="str">
        <f>'BIỂU 04 - Tổng hợp Việc'!E2</f>
        <v>8 tháng 2020 (Từ ngày 01/10/2019 đến ngày 31/5/2020)</v>
      </c>
      <c r="F2" s="395"/>
      <c r="G2" s="395"/>
      <c r="H2" s="395"/>
      <c r="I2" s="395"/>
      <c r="J2" s="395"/>
      <c r="K2" s="395"/>
      <c r="L2" s="395"/>
      <c r="M2" s="395"/>
      <c r="N2" s="395"/>
      <c r="O2" s="395"/>
      <c r="P2" s="156"/>
      <c r="Q2" s="156"/>
      <c r="R2" s="156"/>
      <c r="S2" s="156"/>
      <c r="T2" s="156"/>
      <c r="U2" s="156"/>
    </row>
    <row r="3" spans="1:21" ht="17.25" customHeight="1">
      <c r="A3" s="2"/>
      <c r="B3" s="3"/>
      <c r="C3" s="4"/>
      <c r="D3" s="189"/>
      <c r="E3" s="4"/>
      <c r="F3" s="4"/>
      <c r="G3" s="4"/>
      <c r="H3" s="4"/>
      <c r="I3" s="4"/>
      <c r="J3" s="4"/>
      <c r="K3" s="4"/>
      <c r="L3" s="4"/>
      <c r="M3" s="4"/>
      <c r="N3" s="4"/>
      <c r="O3" s="4"/>
      <c r="P3" s="4"/>
      <c r="Q3" s="4"/>
      <c r="R3" s="4"/>
      <c r="S3" s="4"/>
      <c r="T3" s="25"/>
      <c r="U3" s="26" t="s">
        <v>172</v>
      </c>
    </row>
    <row r="4" spans="1:21" s="158" customFormat="1" ht="15.75" customHeight="1">
      <c r="A4" s="444" t="s">
        <v>1</v>
      </c>
      <c r="B4" s="444" t="s">
        <v>2</v>
      </c>
      <c r="C4" s="387" t="s">
        <v>4</v>
      </c>
      <c r="D4" s="440" t="s">
        <v>5</v>
      </c>
      <c r="E4" s="440"/>
      <c r="F4" s="405" t="s">
        <v>6</v>
      </c>
      <c r="G4" s="405" t="s">
        <v>173</v>
      </c>
      <c r="H4" s="386" t="s">
        <v>8</v>
      </c>
      <c r="I4" s="455" t="s">
        <v>5</v>
      </c>
      <c r="J4" s="456"/>
      <c r="K4" s="456"/>
      <c r="L4" s="456"/>
      <c r="M4" s="456"/>
      <c r="N4" s="456"/>
      <c r="O4" s="456"/>
      <c r="P4" s="456"/>
      <c r="Q4" s="456"/>
      <c r="R4" s="456"/>
      <c r="S4" s="456"/>
      <c r="T4" s="447" t="s">
        <v>9</v>
      </c>
      <c r="U4" s="453" t="s">
        <v>10</v>
      </c>
    </row>
    <row r="5" spans="1:21" s="138" customFormat="1" ht="15.75" customHeight="1">
      <c r="A5" s="445"/>
      <c r="B5" s="445"/>
      <c r="C5" s="387"/>
      <c r="D5" s="450" t="s">
        <v>11</v>
      </c>
      <c r="E5" s="440" t="s">
        <v>12</v>
      </c>
      <c r="F5" s="405"/>
      <c r="G5" s="405"/>
      <c r="H5" s="386"/>
      <c r="I5" s="386" t="s">
        <v>13</v>
      </c>
      <c r="J5" s="440" t="s">
        <v>5</v>
      </c>
      <c r="K5" s="440"/>
      <c r="L5" s="440"/>
      <c r="M5" s="440"/>
      <c r="N5" s="440"/>
      <c r="O5" s="440"/>
      <c r="P5" s="440"/>
      <c r="Q5" s="405" t="s">
        <v>14</v>
      </c>
      <c r="R5" s="405" t="s">
        <v>15</v>
      </c>
      <c r="S5" s="414" t="s">
        <v>16</v>
      </c>
      <c r="T5" s="448"/>
      <c r="U5" s="454"/>
    </row>
    <row r="6" spans="1:21" s="158" customFormat="1" ht="15.75" customHeight="1">
      <c r="A6" s="445"/>
      <c r="B6" s="445"/>
      <c r="C6" s="387"/>
      <c r="D6" s="450"/>
      <c r="E6" s="440"/>
      <c r="F6" s="405"/>
      <c r="G6" s="405"/>
      <c r="H6" s="386"/>
      <c r="I6" s="386"/>
      <c r="J6" s="386" t="s">
        <v>17</v>
      </c>
      <c r="K6" s="440" t="s">
        <v>5</v>
      </c>
      <c r="L6" s="440"/>
      <c r="M6" s="440"/>
      <c r="N6" s="405" t="s">
        <v>18</v>
      </c>
      <c r="O6" s="405" t="s">
        <v>19</v>
      </c>
      <c r="P6" s="405" t="s">
        <v>20</v>
      </c>
      <c r="Q6" s="405"/>
      <c r="R6" s="405"/>
      <c r="S6" s="414"/>
      <c r="T6" s="448"/>
      <c r="U6" s="454"/>
    </row>
    <row r="7" spans="1:21" s="158" customFormat="1" ht="15.75" customHeight="1">
      <c r="A7" s="445"/>
      <c r="B7" s="445"/>
      <c r="C7" s="387"/>
      <c r="D7" s="450"/>
      <c r="E7" s="440"/>
      <c r="F7" s="405"/>
      <c r="G7" s="405"/>
      <c r="H7" s="386"/>
      <c r="I7" s="386"/>
      <c r="J7" s="386"/>
      <c r="K7" s="440"/>
      <c r="L7" s="440"/>
      <c r="M7" s="440"/>
      <c r="N7" s="405"/>
      <c r="O7" s="405"/>
      <c r="P7" s="405"/>
      <c r="Q7" s="405"/>
      <c r="R7" s="405"/>
      <c r="S7" s="414"/>
      <c r="T7" s="448"/>
      <c r="U7" s="454"/>
    </row>
    <row r="8" spans="1:23" s="158" customFormat="1" ht="69" customHeight="1">
      <c r="A8" s="446"/>
      <c r="B8" s="446"/>
      <c r="C8" s="387"/>
      <c r="D8" s="450"/>
      <c r="E8" s="440"/>
      <c r="F8" s="405"/>
      <c r="G8" s="405"/>
      <c r="H8" s="386"/>
      <c r="I8" s="386"/>
      <c r="J8" s="386"/>
      <c r="K8" s="160" t="s">
        <v>21</v>
      </c>
      <c r="L8" s="160" t="s">
        <v>22</v>
      </c>
      <c r="M8" s="160" t="s">
        <v>174</v>
      </c>
      <c r="N8" s="405"/>
      <c r="O8" s="405"/>
      <c r="P8" s="405"/>
      <c r="Q8" s="405"/>
      <c r="R8" s="405"/>
      <c r="S8" s="414"/>
      <c r="T8" s="449"/>
      <c r="U8" s="454"/>
      <c r="W8" s="159"/>
    </row>
    <row r="9" spans="1:23" ht="14.25" customHeight="1">
      <c r="A9" s="414" t="s">
        <v>23</v>
      </c>
      <c r="B9" s="415"/>
      <c r="C9" s="137" t="s">
        <v>24</v>
      </c>
      <c r="D9" s="190" t="s">
        <v>25</v>
      </c>
      <c r="E9" s="160" t="s">
        <v>26</v>
      </c>
      <c r="F9" s="160" t="s">
        <v>27</v>
      </c>
      <c r="G9" s="160" t="s">
        <v>28</v>
      </c>
      <c r="H9" s="137" t="s">
        <v>29</v>
      </c>
      <c r="I9" s="137" t="s">
        <v>30</v>
      </c>
      <c r="J9" s="137" t="s">
        <v>31</v>
      </c>
      <c r="K9" s="160" t="s">
        <v>32</v>
      </c>
      <c r="L9" s="160" t="s">
        <v>33</v>
      </c>
      <c r="M9" s="160" t="s">
        <v>34</v>
      </c>
      <c r="N9" s="160" t="s">
        <v>35</v>
      </c>
      <c r="O9" s="160" t="s">
        <v>36</v>
      </c>
      <c r="P9" s="160" t="s">
        <v>37</v>
      </c>
      <c r="Q9" s="160" t="s">
        <v>38</v>
      </c>
      <c r="R9" s="160" t="s">
        <v>39</v>
      </c>
      <c r="S9" s="160" t="s">
        <v>40</v>
      </c>
      <c r="T9" s="161" t="s">
        <v>41</v>
      </c>
      <c r="U9" s="162" t="s">
        <v>42</v>
      </c>
      <c r="V9" s="163"/>
      <c r="W9" s="163"/>
    </row>
    <row r="10" spans="1:24" ht="24" customHeight="1">
      <c r="A10" s="451" t="s">
        <v>175</v>
      </c>
      <c r="B10" s="452"/>
      <c r="C10" s="27">
        <f>SUM(C11:C20)</f>
        <v>2447089784.677</v>
      </c>
      <c r="D10" s="191">
        <f aca="true" t="shared" si="0" ref="D10:T10">SUM(D11:D20)</f>
        <v>1768614489.922</v>
      </c>
      <c r="E10" s="27">
        <f t="shared" si="0"/>
        <v>678475294.755</v>
      </c>
      <c r="F10" s="27">
        <f t="shared" si="0"/>
        <v>78047299</v>
      </c>
      <c r="G10" s="27">
        <f t="shared" si="0"/>
        <v>1200402.946</v>
      </c>
      <c r="H10" s="27">
        <f t="shared" si="0"/>
        <v>2367842082.731</v>
      </c>
      <c r="I10" s="27">
        <f t="shared" si="0"/>
        <v>1502116620.384</v>
      </c>
      <c r="J10" s="27">
        <f t="shared" si="0"/>
        <v>283665360.65</v>
      </c>
      <c r="K10" s="27">
        <f t="shared" si="0"/>
        <v>236752190.245</v>
      </c>
      <c r="L10" s="27">
        <f t="shared" si="0"/>
        <v>46913170.405</v>
      </c>
      <c r="M10" s="27">
        <f t="shared" si="0"/>
        <v>0</v>
      </c>
      <c r="N10" s="27">
        <f t="shared" si="0"/>
        <v>1193298294.734</v>
      </c>
      <c r="O10" s="27">
        <f t="shared" si="0"/>
        <v>9294308</v>
      </c>
      <c r="P10" s="27">
        <f t="shared" si="0"/>
        <v>15858657</v>
      </c>
      <c r="Q10" s="27">
        <f t="shared" si="0"/>
        <v>852084411.347</v>
      </c>
      <c r="R10" s="27">
        <f t="shared" si="0"/>
        <v>11351935</v>
      </c>
      <c r="S10" s="27">
        <f t="shared" si="0"/>
        <v>2289116</v>
      </c>
      <c r="T10" s="27">
        <f t="shared" si="0"/>
        <v>2084176722.081</v>
      </c>
      <c r="U10" s="28">
        <f aca="true" t="shared" si="1" ref="U10:U20">IF(I10&lt;&gt;0,J10/I10,"")</f>
        <v>0.18884376672264233</v>
      </c>
      <c r="V10" s="71"/>
      <c r="W10" s="71"/>
      <c r="X10" s="71"/>
    </row>
    <row r="11" spans="1:24" s="166" customFormat="1" ht="25.5" customHeight="1">
      <c r="A11" s="164" t="s">
        <v>24</v>
      </c>
      <c r="B11" s="165" t="s">
        <v>242</v>
      </c>
      <c r="C11" s="153">
        <f>'BIỂU 05 - Tổng hợp Tiền'!C11</f>
        <v>320977076</v>
      </c>
      <c r="D11" s="192">
        <f>'BIỂU 05 - Tổng hợp Tiền'!D11</f>
        <v>251174004</v>
      </c>
      <c r="E11" s="153">
        <f>'BIỂU 05 - Tổng hợp Tiền'!E11</f>
        <v>69803072</v>
      </c>
      <c r="F11" s="153">
        <f>'BIỂU 05 - Tổng hợp Tiền'!F11</f>
        <v>17476404</v>
      </c>
      <c r="G11" s="153">
        <f>'BIỂU 05 - Tổng hợp Tiền'!G11</f>
        <v>0</v>
      </c>
      <c r="H11" s="153">
        <f>'BIỂU 05 - Tổng hợp Tiền'!H11</f>
        <v>303500672</v>
      </c>
      <c r="I11" s="153">
        <f>'BIỂU 05 - Tổng hợp Tiền'!I11</f>
        <v>263568430</v>
      </c>
      <c r="J11" s="153">
        <f>'BIỂU 05 - Tổng hợp Tiền'!J11</f>
        <v>35649247</v>
      </c>
      <c r="K11" s="153">
        <f>'BIỂU 05 - Tổng hợp Tiền'!K11</f>
        <v>34686682</v>
      </c>
      <c r="L11" s="153">
        <f>'BIỂU 05 - Tổng hợp Tiền'!L11</f>
        <v>962565</v>
      </c>
      <c r="M11" s="153">
        <f>'BIỂU 05 - Tổng hợp Tiền'!M11</f>
        <v>0</v>
      </c>
      <c r="N11" s="153">
        <f>'BIỂU 05 - Tổng hợp Tiền'!N11</f>
        <v>212302090</v>
      </c>
      <c r="O11" s="153">
        <f>'BIỂU 05 - Tổng hợp Tiền'!O11</f>
        <v>49400</v>
      </c>
      <c r="P11" s="153">
        <f>'BIỂU 05 - Tổng hợp Tiền'!P11</f>
        <v>15567693</v>
      </c>
      <c r="Q11" s="153">
        <f>'BIỂU 05 - Tổng hợp Tiền'!Q11</f>
        <v>39832094</v>
      </c>
      <c r="R11" s="153">
        <f>'BIỂU 05 - Tổng hợp Tiền'!R11</f>
        <v>0</v>
      </c>
      <c r="S11" s="153">
        <f>'BIỂU 05 - Tổng hợp Tiền'!S11</f>
        <v>100148</v>
      </c>
      <c r="T11" s="154">
        <f aca="true" t="shared" si="2" ref="T11:T20">SUM(N11:S11)</f>
        <v>267851425</v>
      </c>
      <c r="U11" s="155">
        <f t="shared" si="1"/>
        <v>0.13525613443157816</v>
      </c>
      <c r="V11" s="71"/>
      <c r="W11" s="71"/>
      <c r="X11" s="71"/>
    </row>
    <row r="12" spans="1:24" s="166" customFormat="1" ht="25.5" customHeight="1">
      <c r="A12" s="164" t="s">
        <v>25</v>
      </c>
      <c r="B12" s="165" t="s">
        <v>197</v>
      </c>
      <c r="C12" s="153">
        <f>'BIỂU 05 - Tổng hợp Tiền'!C23</f>
        <v>436913344</v>
      </c>
      <c r="D12" s="192">
        <f>'BIỂU 05 - Tổng hợp Tiền'!D23</f>
        <v>315399374</v>
      </c>
      <c r="E12" s="153">
        <f>'BIỂU 05 - Tổng hợp Tiền'!E23</f>
        <v>121513970</v>
      </c>
      <c r="F12" s="153">
        <f>'BIỂU 05 - Tổng hợp Tiền'!F23</f>
        <v>28299186</v>
      </c>
      <c r="G12" s="153">
        <f>'BIỂU 05 - Tổng hợp Tiền'!G23</f>
        <v>0</v>
      </c>
      <c r="H12" s="153">
        <f>'BIỂU 05 - Tổng hợp Tiền'!H23</f>
        <v>408614158</v>
      </c>
      <c r="I12" s="153">
        <f>'BIỂU 05 - Tổng hợp Tiền'!I23</f>
        <v>216360861</v>
      </c>
      <c r="J12" s="153">
        <f>'BIỂU 05 - Tổng hợp Tiền'!J23</f>
        <v>41500293</v>
      </c>
      <c r="K12" s="153">
        <f>'BIỂU 05 - Tổng hợp Tiền'!K23</f>
        <v>35900429</v>
      </c>
      <c r="L12" s="153">
        <f>'BIỂU 05 - Tổng hợp Tiền'!L23</f>
        <v>5599864</v>
      </c>
      <c r="M12" s="153">
        <f>'BIỂU 05 - Tổng hợp Tiền'!M23</f>
        <v>0</v>
      </c>
      <c r="N12" s="153">
        <f>'BIỂU 05 - Tổng hợp Tiền'!N23</f>
        <v>166955533</v>
      </c>
      <c r="O12" s="153">
        <f>'BIỂU 05 - Tổng hợp Tiền'!O23</f>
        <v>7900000</v>
      </c>
      <c r="P12" s="153">
        <f>'BIỂU 05 - Tổng hợp Tiền'!P23</f>
        <v>5035</v>
      </c>
      <c r="Q12" s="153">
        <f>'BIỂU 05 - Tổng hợp Tiền'!Q23</f>
        <v>190040594</v>
      </c>
      <c r="R12" s="153">
        <f>'BIỂU 05 - Tổng hợp Tiền'!R23</f>
        <v>64228</v>
      </c>
      <c r="S12" s="153">
        <f>'BIỂU 05 - Tổng hợp Tiền'!S23</f>
        <v>2148475</v>
      </c>
      <c r="T12" s="154">
        <f t="shared" si="2"/>
        <v>367113865</v>
      </c>
      <c r="U12" s="155">
        <f t="shared" si="1"/>
        <v>0.19181053730415687</v>
      </c>
      <c r="V12" s="71"/>
      <c r="W12" s="71"/>
      <c r="X12" s="71"/>
    </row>
    <row r="13" spans="1:24" s="166" customFormat="1" ht="25.5" customHeight="1">
      <c r="A13" s="164" t="s">
        <v>26</v>
      </c>
      <c r="B13" s="165" t="s">
        <v>243</v>
      </c>
      <c r="C13" s="153">
        <f>'BIỂU 05 - Tổng hợp Tiền'!C31</f>
        <v>286552000</v>
      </c>
      <c r="D13" s="192">
        <f>'BIỂU 05 - Tổng hợp Tiền'!D31</f>
        <v>218133603</v>
      </c>
      <c r="E13" s="153">
        <f>'BIỂU 05 - Tổng hợp Tiền'!E31</f>
        <v>68418397</v>
      </c>
      <c r="F13" s="153">
        <f>'BIỂU 05 - Tổng hợp Tiền'!F31</f>
        <v>1269957</v>
      </c>
      <c r="G13" s="153">
        <f>'BIỂU 05 - Tổng hợp Tiền'!G31</f>
        <v>0</v>
      </c>
      <c r="H13" s="153">
        <f>'BIỂU 05 - Tổng hợp Tiền'!H31</f>
        <v>285282043</v>
      </c>
      <c r="I13" s="153">
        <f>'BIỂU 05 - Tổng hợp Tiền'!I31</f>
        <v>141687289</v>
      </c>
      <c r="J13" s="153">
        <f>'BIỂU 05 - Tổng hợp Tiền'!J31</f>
        <v>26218298</v>
      </c>
      <c r="K13" s="153">
        <f>'BIỂU 05 - Tổng hợp Tiền'!K31</f>
        <v>22476639</v>
      </c>
      <c r="L13" s="153">
        <f>'BIỂU 05 - Tổng hợp Tiền'!L31</f>
        <v>3741659</v>
      </c>
      <c r="M13" s="153">
        <f>'BIỂU 05 - Tổng hợp Tiền'!M31</f>
        <v>0</v>
      </c>
      <c r="N13" s="153">
        <f>'BIỂU 05 - Tổng hợp Tiền'!N31</f>
        <v>115468991</v>
      </c>
      <c r="O13" s="153">
        <f>'BIỂU 05 - Tổng hợp Tiền'!O31</f>
        <v>0</v>
      </c>
      <c r="P13" s="153">
        <f>'BIỂU 05 - Tổng hợp Tiền'!P31</f>
        <v>0</v>
      </c>
      <c r="Q13" s="153">
        <f>'BIỂU 05 - Tổng hợp Tiền'!Q31</f>
        <v>139912671</v>
      </c>
      <c r="R13" s="153">
        <f>'BIỂU 05 - Tổng hợp Tiền'!R31</f>
        <v>3649783</v>
      </c>
      <c r="S13" s="153">
        <f>'BIỂU 05 - Tổng hợp Tiền'!S31</f>
        <v>32300</v>
      </c>
      <c r="T13" s="154">
        <f t="shared" si="2"/>
        <v>259063745</v>
      </c>
      <c r="U13" s="155">
        <f t="shared" si="1"/>
        <v>0.1850434021643254</v>
      </c>
      <c r="V13" s="71"/>
      <c r="W13" s="71"/>
      <c r="X13" s="71"/>
    </row>
    <row r="14" spans="1:24" s="166" customFormat="1" ht="25.5" customHeight="1">
      <c r="A14" s="164" t="s">
        <v>27</v>
      </c>
      <c r="B14" s="165" t="s">
        <v>245</v>
      </c>
      <c r="C14" s="153">
        <f>'BIỂU 05 - Tổng hợp Tiền'!C40</f>
        <v>157143768</v>
      </c>
      <c r="D14" s="192">
        <f>'BIỂU 05 - Tổng hợp Tiền'!D40</f>
        <v>64280080</v>
      </c>
      <c r="E14" s="153">
        <f>'BIỂU 05 - Tổng hợp Tiền'!E40</f>
        <v>92863688</v>
      </c>
      <c r="F14" s="153">
        <f>'BIỂU 05 - Tổng hợp Tiền'!F40</f>
        <v>617598</v>
      </c>
      <c r="G14" s="153">
        <f>'BIỂU 05 - Tổng hợp Tiền'!G40</f>
        <v>907322</v>
      </c>
      <c r="H14" s="153">
        <f>'BIỂU 05 - Tổng hợp Tiền'!H40</f>
        <v>155618848</v>
      </c>
      <c r="I14" s="153">
        <f>'BIỂU 05 - Tổng hợp Tiền'!I40</f>
        <v>137619961</v>
      </c>
      <c r="J14" s="153">
        <f>'BIỂU 05 - Tổng hợp Tiền'!J40</f>
        <v>12302172</v>
      </c>
      <c r="K14" s="153">
        <f>'BIỂU 05 - Tổng hợp Tiền'!K40</f>
        <v>10041765</v>
      </c>
      <c r="L14" s="153">
        <f>'BIỂU 05 - Tổng hợp Tiền'!L40</f>
        <v>2260407</v>
      </c>
      <c r="M14" s="153">
        <f>'BIỂU 05 - Tổng hợp Tiền'!M40</f>
        <v>0</v>
      </c>
      <c r="N14" s="153">
        <f>'BIỂU 05 - Tổng hợp Tiền'!N40</f>
        <v>125215589</v>
      </c>
      <c r="O14" s="153">
        <f>'BIỂU 05 - Tổng hợp Tiền'!O40</f>
        <v>0</v>
      </c>
      <c r="P14" s="153">
        <f>'BIỂU 05 - Tổng hợp Tiền'!P40</f>
        <v>102200</v>
      </c>
      <c r="Q14" s="153">
        <f>'BIỂU 05 - Tổng hợp Tiền'!Q40</f>
        <v>12819011</v>
      </c>
      <c r="R14" s="153">
        <f>'BIỂU 05 - Tổng hợp Tiền'!R40</f>
        <v>5179676</v>
      </c>
      <c r="S14" s="153">
        <f>'BIỂU 05 - Tổng hợp Tiền'!S40</f>
        <v>200</v>
      </c>
      <c r="T14" s="154">
        <f t="shared" si="2"/>
        <v>143316676</v>
      </c>
      <c r="U14" s="155">
        <f t="shared" si="1"/>
        <v>0.0893923520295141</v>
      </c>
      <c r="V14" s="71"/>
      <c r="W14" s="71"/>
      <c r="X14" s="71"/>
    </row>
    <row r="15" spans="1:24" s="166" customFormat="1" ht="25.5" customHeight="1">
      <c r="A15" s="164" t="s">
        <v>28</v>
      </c>
      <c r="B15" s="165" t="s">
        <v>246</v>
      </c>
      <c r="C15" s="153">
        <f>'BIỂU 05 - Tổng hợp Tiền'!C46</f>
        <v>161305806.677</v>
      </c>
      <c r="D15" s="192">
        <f>'BIỂU 05 - Tổng hợp Tiền'!D46</f>
        <v>120753750.92199999</v>
      </c>
      <c r="E15" s="153">
        <f>'BIỂU 05 - Tổng hợp Tiền'!E46</f>
        <v>40552055.755</v>
      </c>
      <c r="F15" s="153">
        <f>'BIỂU 05 - Tổng hợp Tiền'!F46</f>
        <v>1208308</v>
      </c>
      <c r="G15" s="153">
        <f>'BIỂU 05 - Tổng hợp Tiền'!G46</f>
        <v>293080.946</v>
      </c>
      <c r="H15" s="153">
        <f>'BIỂU 05 - Tổng hợp Tiền'!H46</f>
        <v>159804417.731</v>
      </c>
      <c r="I15" s="153">
        <f>'BIỂU 05 - Tổng hợp Tiền'!I46</f>
        <v>102982370.384</v>
      </c>
      <c r="J15" s="153">
        <f>'BIỂU 05 - Tổng hợp Tiền'!J46</f>
        <v>21566450.65</v>
      </c>
      <c r="K15" s="153">
        <f>'BIỂU 05 - Tổng hợp Tiền'!K46</f>
        <v>16578044.245000001</v>
      </c>
      <c r="L15" s="153">
        <f>'BIỂU 05 - Tổng hợp Tiền'!L46</f>
        <v>4988406.405</v>
      </c>
      <c r="M15" s="153">
        <f>'BIỂU 05 - Tổng hợp Tiền'!M46</f>
        <v>0</v>
      </c>
      <c r="N15" s="153">
        <f>'BIỂU 05 - Tổng hợp Tiền'!N46</f>
        <v>80056482.734</v>
      </c>
      <c r="O15" s="153">
        <f>'BIỂU 05 - Tổng hợp Tiền'!O46</f>
        <v>1176008</v>
      </c>
      <c r="P15" s="153">
        <f>'BIỂU 05 - Tổng hợp Tiền'!P46</f>
        <v>183429</v>
      </c>
      <c r="Q15" s="153">
        <f>'BIỂU 05 - Tổng hợp Tiền'!Q46</f>
        <v>54991774.347</v>
      </c>
      <c r="R15" s="153">
        <f>'BIỂU 05 - Tổng hợp Tiền'!R46</f>
        <v>1830273</v>
      </c>
      <c r="S15" s="153">
        <f>'BIỂU 05 - Tổng hợp Tiền'!S46</f>
        <v>0</v>
      </c>
      <c r="T15" s="154">
        <f t="shared" si="2"/>
        <v>138237967.081</v>
      </c>
      <c r="U15" s="155">
        <f t="shared" si="1"/>
        <v>0.20941886042808255</v>
      </c>
      <c r="V15" s="71"/>
      <c r="W15" s="71"/>
      <c r="X15" s="71"/>
    </row>
    <row r="16" spans="1:24" s="166" customFormat="1" ht="25.5" customHeight="1">
      <c r="A16" s="164" t="s">
        <v>29</v>
      </c>
      <c r="B16" s="165" t="s">
        <v>247</v>
      </c>
      <c r="C16" s="153">
        <f>'BIỂU 05 - Tổng hợp Tiền'!C53</f>
        <v>240131827</v>
      </c>
      <c r="D16" s="192">
        <f>'BIỂU 05 - Tổng hợp Tiền'!D53</f>
        <v>204060995</v>
      </c>
      <c r="E16" s="153">
        <f>'BIỂU 05 - Tổng hợp Tiền'!E53</f>
        <v>36070832</v>
      </c>
      <c r="F16" s="153">
        <f>'BIỂU 05 - Tổng hợp Tiền'!F53</f>
        <v>678365</v>
      </c>
      <c r="G16" s="153">
        <f>'BIỂU 05 - Tổng hợp Tiền'!G53</f>
        <v>0</v>
      </c>
      <c r="H16" s="153">
        <f>'BIỂU 05 - Tổng hợp Tiền'!H53</f>
        <v>239453462</v>
      </c>
      <c r="I16" s="153">
        <f>'BIỂU 05 - Tổng hợp Tiền'!I53</f>
        <v>116792299</v>
      </c>
      <c r="J16" s="153">
        <f>'BIỂU 05 - Tổng hợp Tiền'!J53</f>
        <v>27921304</v>
      </c>
      <c r="K16" s="153">
        <f>'BIỂU 05 - Tổng hợp Tiền'!K53</f>
        <v>17024195</v>
      </c>
      <c r="L16" s="153">
        <f>'BIỂU 05 - Tổng hợp Tiền'!L53</f>
        <v>10897109</v>
      </c>
      <c r="M16" s="153">
        <f>'BIỂU 05 - Tổng hợp Tiền'!M53</f>
        <v>0</v>
      </c>
      <c r="N16" s="153">
        <f>'BIỂU 05 - Tổng hợp Tiền'!N53</f>
        <v>88855395</v>
      </c>
      <c r="O16" s="153">
        <f>'BIỂU 05 - Tổng hợp Tiền'!O53</f>
        <v>15600</v>
      </c>
      <c r="P16" s="153">
        <f>'BIỂU 05 - Tổng hợp Tiền'!P53</f>
        <v>0</v>
      </c>
      <c r="Q16" s="153">
        <f>'BIỂU 05 - Tổng hợp Tiền'!Q53</f>
        <v>122502655</v>
      </c>
      <c r="R16" s="153">
        <f>'BIỂU 05 - Tổng hợp Tiền'!R53</f>
        <v>156775</v>
      </c>
      <c r="S16" s="153">
        <f>'BIỂU 05 - Tổng hợp Tiền'!S53</f>
        <v>1733</v>
      </c>
      <c r="T16" s="154">
        <f t="shared" si="2"/>
        <v>211532158</v>
      </c>
      <c r="U16" s="155">
        <f t="shared" si="1"/>
        <v>0.23906802279831824</v>
      </c>
      <c r="V16" s="71"/>
      <c r="W16" s="71"/>
      <c r="X16" s="71"/>
    </row>
    <row r="17" spans="1:24" s="166" customFormat="1" ht="25.5" customHeight="1">
      <c r="A17" s="164" t="s">
        <v>30</v>
      </c>
      <c r="B17" s="165" t="s">
        <v>248</v>
      </c>
      <c r="C17" s="153">
        <f>'BIỂU 05 - Tổng hợp Tiền'!C60</f>
        <v>405889831</v>
      </c>
      <c r="D17" s="192">
        <f>'BIỂU 05 - Tổng hợp Tiền'!D60</f>
        <v>330074781</v>
      </c>
      <c r="E17" s="153">
        <f>'BIỂU 05 - Tổng hợp Tiền'!E60</f>
        <v>75815050</v>
      </c>
      <c r="F17" s="153">
        <f>'BIỂU 05 - Tổng hợp Tiền'!F60</f>
        <v>158938</v>
      </c>
      <c r="G17" s="153">
        <f>'BIỂU 05 - Tổng hợp Tiền'!G60</f>
        <v>0</v>
      </c>
      <c r="H17" s="153">
        <f>'BIỂU 05 - Tổng hợp Tiền'!H60</f>
        <v>405730893</v>
      </c>
      <c r="I17" s="153">
        <f>'BIỂU 05 - Tổng hợp Tiền'!I60</f>
        <v>246772218</v>
      </c>
      <c r="J17" s="153">
        <f>'BIỂU 05 - Tổng hợp Tiền'!J60</f>
        <v>29835440</v>
      </c>
      <c r="K17" s="153">
        <f>'BIỂU 05 - Tổng hợp Tiền'!K60</f>
        <v>18711358</v>
      </c>
      <c r="L17" s="153">
        <f>'BIỂU 05 - Tổng hợp Tiền'!L60</f>
        <v>11124082</v>
      </c>
      <c r="M17" s="153">
        <f>'BIỂU 05 - Tổng hợp Tiền'!M60</f>
        <v>0</v>
      </c>
      <c r="N17" s="153">
        <f>'BIỂU 05 - Tổng hợp Tiền'!N60</f>
        <v>216783478</v>
      </c>
      <c r="O17" s="153">
        <f>'BIỂU 05 - Tổng hợp Tiền'!O60</f>
        <v>153300</v>
      </c>
      <c r="P17" s="153">
        <f>'BIỂU 05 - Tổng hợp Tiền'!P60</f>
        <v>0</v>
      </c>
      <c r="Q17" s="153">
        <f>'BIỂU 05 - Tổng hợp Tiền'!Q60</f>
        <v>158958675</v>
      </c>
      <c r="R17" s="153">
        <f>'BIỂU 05 - Tổng hợp Tiền'!R60</f>
        <v>0</v>
      </c>
      <c r="S17" s="153">
        <f>'BIỂU 05 - Tổng hợp Tiền'!S60</f>
        <v>0</v>
      </c>
      <c r="T17" s="154">
        <f t="shared" si="2"/>
        <v>375895453</v>
      </c>
      <c r="U17" s="155">
        <f t="shared" si="1"/>
        <v>0.1209027508923229</v>
      </c>
      <c r="V17" s="71"/>
      <c r="W17" s="71"/>
      <c r="X17" s="71"/>
    </row>
    <row r="18" spans="1:24" s="166" customFormat="1" ht="25.5" customHeight="1">
      <c r="A18" s="164" t="s">
        <v>31</v>
      </c>
      <c r="B18" s="165" t="s">
        <v>249</v>
      </c>
      <c r="C18" s="153">
        <f>'BIỂU 05 - Tổng hợp Tiền'!C68</f>
        <v>189353872</v>
      </c>
      <c r="D18" s="192">
        <f>'BIỂU 05 - Tổng hợp Tiền'!D68</f>
        <v>97903425</v>
      </c>
      <c r="E18" s="153">
        <f>'BIỂU 05 - Tổng hợp Tiền'!E68</f>
        <v>91450447</v>
      </c>
      <c r="F18" s="153">
        <f>'BIỂU 05 - Tổng hợp Tiền'!F68</f>
        <v>11335023</v>
      </c>
      <c r="G18" s="153">
        <f>'BIỂU 05 - Tổng hợp Tiền'!G68</f>
        <v>0</v>
      </c>
      <c r="H18" s="153">
        <f>'BIỂU 05 - Tổng hợp Tiền'!H68</f>
        <v>178018849</v>
      </c>
      <c r="I18" s="153">
        <f>'BIỂU 05 - Tổng hợp Tiền'!I68</f>
        <v>111594099</v>
      </c>
      <c r="J18" s="153">
        <f>'BIỂU 05 - Tổng hợp Tiền'!J68</f>
        <v>15780334</v>
      </c>
      <c r="K18" s="153">
        <f>'BIỂU 05 - Tổng hợp Tiền'!K68</f>
        <v>14722770</v>
      </c>
      <c r="L18" s="153">
        <f>'BIỂU 05 - Tổng hợp Tiền'!L68</f>
        <v>1057564</v>
      </c>
      <c r="M18" s="153">
        <f>'BIỂU 05 - Tổng hợp Tiền'!M68</f>
        <v>0</v>
      </c>
      <c r="N18" s="153">
        <f>'BIỂU 05 - Tổng hợp Tiền'!N68</f>
        <v>95813765</v>
      </c>
      <c r="O18" s="153">
        <f>'BIỂU 05 - Tổng hợp Tiền'!O68</f>
        <v>0</v>
      </c>
      <c r="P18" s="153">
        <f>'BIỂU 05 - Tổng hợp Tiền'!P68</f>
        <v>0</v>
      </c>
      <c r="Q18" s="153">
        <f>'BIỂU 05 - Tổng hợp Tiền'!Q68</f>
        <v>66418490</v>
      </c>
      <c r="R18" s="153">
        <f>'BIỂU 05 - Tổng hợp Tiền'!R68</f>
        <v>0</v>
      </c>
      <c r="S18" s="153">
        <f>'BIỂU 05 - Tổng hợp Tiền'!S68</f>
        <v>6260</v>
      </c>
      <c r="T18" s="154">
        <f t="shared" si="2"/>
        <v>162238515</v>
      </c>
      <c r="U18" s="155">
        <f t="shared" si="1"/>
        <v>0.14140831944886262</v>
      </c>
      <c r="V18" s="71"/>
      <c r="W18" s="71"/>
      <c r="X18" s="71"/>
    </row>
    <row r="19" spans="1:24" s="166" customFormat="1" ht="25.5" customHeight="1">
      <c r="A19" s="164" t="s">
        <v>32</v>
      </c>
      <c r="B19" s="165" t="s">
        <v>244</v>
      </c>
      <c r="C19" s="153">
        <f>'BIỂU 05 - Tổng hợp Tiền'!C77</f>
        <v>185376912</v>
      </c>
      <c r="D19" s="192">
        <f>'BIỂU 05 - Tổng hợp Tiền'!D77</f>
        <v>114159476</v>
      </c>
      <c r="E19" s="153">
        <f>'BIỂU 05 - Tổng hợp Tiền'!E77</f>
        <v>71217436</v>
      </c>
      <c r="F19" s="153">
        <f>'BIỂU 05 - Tổng hợp Tiền'!F77</f>
        <v>665072</v>
      </c>
      <c r="G19" s="153">
        <f>'BIỂU 05 - Tổng hợp Tiền'!G77</f>
        <v>0</v>
      </c>
      <c r="H19" s="153">
        <f>'BIỂU 05 - Tổng hợp Tiền'!H77</f>
        <v>184711840</v>
      </c>
      <c r="I19" s="153">
        <f>'BIỂU 05 - Tổng hợp Tiền'!I77</f>
        <v>128005627</v>
      </c>
      <c r="J19" s="153">
        <f>'BIỂU 05 - Tổng hợp Tiền'!J77</f>
        <v>61788258</v>
      </c>
      <c r="K19" s="153">
        <f>'BIỂU 05 - Tổng hợp Tiền'!K77</f>
        <v>60177571</v>
      </c>
      <c r="L19" s="153">
        <f>'BIỂU 05 - Tổng hợp Tiền'!L77</f>
        <v>1610687</v>
      </c>
      <c r="M19" s="153">
        <f>'BIỂU 05 - Tổng hợp Tiền'!M77</f>
        <v>0</v>
      </c>
      <c r="N19" s="153">
        <f>'BIỂU 05 - Tổng hợp Tiền'!N77</f>
        <v>66217369</v>
      </c>
      <c r="O19" s="153">
        <f>'BIỂU 05 - Tổng hợp Tiền'!O77</f>
        <v>0</v>
      </c>
      <c r="P19" s="153">
        <f>'BIỂU 05 - Tổng hợp Tiền'!P77</f>
        <v>0</v>
      </c>
      <c r="Q19" s="153">
        <f>'BIỂU 05 - Tổng hợp Tiền'!Q77</f>
        <v>56235013</v>
      </c>
      <c r="R19" s="153">
        <f>'BIỂU 05 - Tổng hợp Tiền'!R77</f>
        <v>471200</v>
      </c>
      <c r="S19" s="153">
        <f>'BIỂU 05 - Tổng hợp Tiền'!S77</f>
        <v>0</v>
      </c>
      <c r="T19" s="154">
        <f t="shared" si="2"/>
        <v>122923582</v>
      </c>
      <c r="U19" s="155">
        <f t="shared" si="1"/>
        <v>0.48269954570044016</v>
      </c>
      <c r="V19" s="71"/>
      <c r="W19" s="71"/>
      <c r="X19" s="71"/>
    </row>
    <row r="20" spans="1:24" s="166" customFormat="1" ht="25.5" customHeight="1">
      <c r="A20" s="164" t="s">
        <v>33</v>
      </c>
      <c r="B20" s="165" t="s">
        <v>250</v>
      </c>
      <c r="C20" s="153">
        <f>'BIỂU 05 - Tổng hợp Tiền'!C85</f>
        <v>63445348</v>
      </c>
      <c r="D20" s="192">
        <f>'BIỂU 05 - Tổng hợp Tiền'!D85</f>
        <v>52675001</v>
      </c>
      <c r="E20" s="153">
        <f>'BIỂU 05 - Tổng hợp Tiền'!E85</f>
        <v>10770347</v>
      </c>
      <c r="F20" s="153">
        <f>'BIỂU 05 - Tổng hợp Tiền'!F85</f>
        <v>16338448</v>
      </c>
      <c r="G20" s="153">
        <f>'BIỂU 05 - Tổng hợp Tiền'!G85</f>
        <v>0</v>
      </c>
      <c r="H20" s="153">
        <f>'BIỂU 05 - Tổng hợp Tiền'!H85</f>
        <v>47106900</v>
      </c>
      <c r="I20" s="153">
        <f>'BIỂU 05 - Tổng hợp Tiền'!I85</f>
        <v>36733466</v>
      </c>
      <c r="J20" s="153">
        <f>'BIỂU 05 - Tổng hợp Tiền'!J85</f>
        <v>11103564</v>
      </c>
      <c r="K20" s="153">
        <f>'BIỂU 05 - Tổng hợp Tiền'!K85</f>
        <v>6432737</v>
      </c>
      <c r="L20" s="153">
        <f>'BIỂU 05 - Tổng hợp Tiền'!L85</f>
        <v>4670827</v>
      </c>
      <c r="M20" s="153">
        <f>'BIỂU 05 - Tổng hợp Tiền'!M85</f>
        <v>0</v>
      </c>
      <c r="N20" s="153">
        <f>'BIỂU 05 - Tổng hợp Tiền'!N85</f>
        <v>25629602</v>
      </c>
      <c r="O20" s="153">
        <f>'BIỂU 05 - Tổng hợp Tiền'!O85</f>
        <v>0</v>
      </c>
      <c r="P20" s="153">
        <f>'BIỂU 05 - Tổng hợp Tiền'!P85</f>
        <v>300</v>
      </c>
      <c r="Q20" s="153">
        <f>'BIỂU 05 - Tổng hợp Tiền'!Q85</f>
        <v>10373434</v>
      </c>
      <c r="R20" s="153">
        <f>'BIỂU 05 - Tổng hợp Tiền'!R85</f>
        <v>0</v>
      </c>
      <c r="S20" s="153">
        <f>'BIỂU 05 - Tổng hợp Tiền'!S85</f>
        <v>0</v>
      </c>
      <c r="T20" s="154">
        <f t="shared" si="2"/>
        <v>36003336</v>
      </c>
      <c r="U20" s="155">
        <f t="shared" si="1"/>
        <v>0.3022737903360385</v>
      </c>
      <c r="V20" s="71"/>
      <c r="W20" s="71"/>
      <c r="X20" s="71"/>
    </row>
    <row r="21" spans="1:24" s="33" customFormat="1" ht="12.75" customHeight="1">
      <c r="A21" s="29"/>
      <c r="B21" s="30"/>
      <c r="C21" s="176"/>
      <c r="D21" s="283"/>
      <c r="E21" s="31"/>
      <c r="F21" s="31"/>
      <c r="G21" s="31"/>
      <c r="H21" s="176"/>
      <c r="I21" s="176"/>
      <c r="J21" s="176"/>
      <c r="K21" s="31"/>
      <c r="L21" s="31"/>
      <c r="M21" s="31"/>
      <c r="N21" s="31"/>
      <c r="O21" s="31"/>
      <c r="P21" s="31"/>
      <c r="Q21" s="31"/>
      <c r="R21" s="31"/>
      <c r="S21" s="31"/>
      <c r="T21" s="31"/>
      <c r="U21" s="32"/>
      <c r="X21" s="71"/>
    </row>
    <row r="22" spans="1:24" s="167" customFormat="1" ht="21" customHeight="1">
      <c r="A22" s="390" t="str">
        <f>'[2]TT'!C7</f>
        <v>Tây Ninh, ngày ...... tháng ..... năm 2020</v>
      </c>
      <c r="B22" s="390"/>
      <c r="C22" s="390"/>
      <c r="D22" s="390"/>
      <c r="E22" s="390"/>
      <c r="F22" s="8"/>
      <c r="G22" s="8"/>
      <c r="H22" s="34"/>
      <c r="I22" s="9"/>
      <c r="J22" s="9"/>
      <c r="K22" s="10"/>
      <c r="L22" s="10"/>
      <c r="M22" s="10"/>
      <c r="N22" s="383" t="str">
        <f>'[2]TT'!C4</f>
        <v>Tây Ninh, ngày ...... tháng ..... năm 2020</v>
      </c>
      <c r="O22" s="383"/>
      <c r="P22" s="383"/>
      <c r="Q22" s="383"/>
      <c r="R22" s="383"/>
      <c r="S22" s="383"/>
      <c r="T22" s="383"/>
      <c r="U22" s="383"/>
      <c r="X22" s="71"/>
    </row>
    <row r="23" spans="1:24" ht="21" customHeight="1">
      <c r="A23" s="384" t="s">
        <v>170</v>
      </c>
      <c r="B23" s="385"/>
      <c r="C23" s="385"/>
      <c r="D23" s="385"/>
      <c r="E23" s="385"/>
      <c r="F23" s="14"/>
      <c r="G23" s="14"/>
      <c r="H23" s="35"/>
      <c r="I23" s="15"/>
      <c r="J23" s="15"/>
      <c r="K23" s="16"/>
      <c r="L23" s="16"/>
      <c r="M23" s="16"/>
      <c r="N23" s="403" t="str">
        <f>'[2]TT'!C5</f>
        <v>CỤC TRƯỞNG</v>
      </c>
      <c r="O23" s="403"/>
      <c r="P23" s="403"/>
      <c r="Q23" s="403"/>
      <c r="R23" s="403"/>
      <c r="S23" s="403"/>
      <c r="T23" s="403"/>
      <c r="U23" s="403"/>
      <c r="X23" s="71"/>
    </row>
    <row r="24" spans="1:24" ht="21" customHeight="1">
      <c r="A24" s="12"/>
      <c r="B24" s="13"/>
      <c r="C24" s="12"/>
      <c r="D24" s="193"/>
      <c r="E24" s="13"/>
      <c r="F24" s="14"/>
      <c r="G24" s="14"/>
      <c r="H24" s="35"/>
      <c r="I24" s="15"/>
      <c r="J24" s="15"/>
      <c r="K24" s="16"/>
      <c r="L24" s="16"/>
      <c r="M24" s="16"/>
      <c r="N24" s="168"/>
      <c r="O24" s="168"/>
      <c r="P24" s="168"/>
      <c r="Q24" s="168"/>
      <c r="R24" s="168"/>
      <c r="S24" s="168"/>
      <c r="T24" s="168"/>
      <c r="U24" s="168"/>
      <c r="X24" s="71"/>
    </row>
    <row r="25" spans="1:24" ht="21" customHeight="1">
      <c r="A25" s="12"/>
      <c r="B25" s="13"/>
      <c r="C25" s="12"/>
      <c r="D25" s="193"/>
      <c r="E25" s="13"/>
      <c r="F25" s="14"/>
      <c r="G25" s="14"/>
      <c r="H25" s="35"/>
      <c r="I25" s="15"/>
      <c r="J25" s="15"/>
      <c r="K25" s="16"/>
      <c r="L25" s="16"/>
      <c r="M25" s="16"/>
      <c r="N25" s="168"/>
      <c r="O25" s="168"/>
      <c r="P25" s="168"/>
      <c r="Q25" s="168"/>
      <c r="R25" s="168"/>
      <c r="S25" s="168"/>
      <c r="T25" s="168"/>
      <c r="U25" s="168"/>
      <c r="X25" s="71"/>
    </row>
    <row r="26" spans="1:24" ht="21" customHeight="1">
      <c r="A26" s="12"/>
      <c r="B26" s="284"/>
      <c r="C26" s="12"/>
      <c r="D26" s="193"/>
      <c r="E26" s="13"/>
      <c r="F26" s="14"/>
      <c r="G26" s="14"/>
      <c r="H26" s="35"/>
      <c r="I26" s="15"/>
      <c r="J26" s="15"/>
      <c r="K26" s="16"/>
      <c r="L26" s="16"/>
      <c r="M26" s="16"/>
      <c r="N26" s="168"/>
      <c r="O26" s="168"/>
      <c r="P26" s="168"/>
      <c r="Q26" s="168"/>
      <c r="R26" s="168"/>
      <c r="S26" s="168"/>
      <c r="T26" s="168"/>
      <c r="U26" s="168"/>
      <c r="X26" s="71"/>
    </row>
    <row r="27" spans="1:24" ht="21" customHeight="1">
      <c r="A27" s="12"/>
      <c r="B27" s="13"/>
      <c r="C27" s="12"/>
      <c r="D27" s="193"/>
      <c r="E27" s="13"/>
      <c r="F27" s="14"/>
      <c r="G27" s="14"/>
      <c r="H27" s="35"/>
      <c r="I27" s="15"/>
      <c r="J27" s="15"/>
      <c r="K27" s="16"/>
      <c r="L27" s="16"/>
      <c r="M27" s="16"/>
      <c r="N27" s="168"/>
      <c r="O27" s="168"/>
      <c r="P27" s="168"/>
      <c r="Q27" s="168"/>
      <c r="R27" s="168"/>
      <c r="S27" s="168"/>
      <c r="T27" s="168"/>
      <c r="U27" s="168"/>
      <c r="X27" s="71"/>
    </row>
    <row r="28" spans="1:21" ht="16.5">
      <c r="A28" s="18"/>
      <c r="B28" s="18"/>
      <c r="C28" s="19"/>
      <c r="D28" s="194"/>
      <c r="E28" s="18"/>
      <c r="F28" s="21"/>
      <c r="G28" s="21"/>
      <c r="H28" s="36"/>
      <c r="I28" s="15"/>
      <c r="J28" s="15"/>
      <c r="K28" s="16"/>
      <c r="L28" s="16"/>
      <c r="M28" s="16"/>
      <c r="N28" s="16"/>
      <c r="O28" s="16"/>
      <c r="P28" s="21"/>
      <c r="Q28" s="22"/>
      <c r="R28" s="21"/>
      <c r="S28" s="16"/>
      <c r="T28" s="126"/>
      <c r="U28" s="127"/>
    </row>
    <row r="29" spans="1:21" ht="21" customHeight="1">
      <c r="A29" s="404" t="str">
        <f>'[2]TT'!C6</f>
        <v>Đỗ Trung Hậu</v>
      </c>
      <c r="B29" s="404"/>
      <c r="C29" s="404"/>
      <c r="D29" s="404"/>
      <c r="E29" s="404"/>
      <c r="F29" s="23" t="s">
        <v>171</v>
      </c>
      <c r="G29" s="23"/>
      <c r="H29" s="24"/>
      <c r="I29" s="24"/>
      <c r="J29" s="24"/>
      <c r="K29" s="23"/>
      <c r="L29" s="23"/>
      <c r="M29" s="23"/>
      <c r="N29" s="404" t="str">
        <f>'[2]TT'!C3</f>
        <v>Võ Xuân Biên</v>
      </c>
      <c r="O29" s="404"/>
      <c r="P29" s="404"/>
      <c r="Q29" s="404"/>
      <c r="R29" s="404"/>
      <c r="S29" s="404"/>
      <c r="T29" s="404"/>
      <c r="U29" s="404"/>
    </row>
    <row r="30" ht="21" customHeight="1"/>
    <row r="31" ht="21" customHeight="1"/>
  </sheetData>
  <sheetProtection/>
  <mergeCells count="34">
    <mergeCell ref="A23:E23"/>
    <mergeCell ref="N23:U23"/>
    <mergeCell ref="U4:U8"/>
    <mergeCell ref="Q5:Q8"/>
    <mergeCell ref="R5:R8"/>
    <mergeCell ref="J6:J8"/>
    <mergeCell ref="K6:M7"/>
    <mergeCell ref="C4:C8"/>
    <mergeCell ref="I4:S4"/>
    <mergeCell ref="N6:N8"/>
    <mergeCell ref="A22:E22"/>
    <mergeCell ref="N22:U22"/>
    <mergeCell ref="O6:O8"/>
    <mergeCell ref="P6:P8"/>
    <mergeCell ref="I5:I8"/>
    <mergeCell ref="J5:P5"/>
    <mergeCell ref="A29:E29"/>
    <mergeCell ref="N29:U29"/>
    <mergeCell ref="D4:E4"/>
    <mergeCell ref="F4:F8"/>
    <mergeCell ref="G4:G8"/>
    <mergeCell ref="H4:H8"/>
    <mergeCell ref="D5:D8"/>
    <mergeCell ref="E5:E8"/>
    <mergeCell ref="A9:B9"/>
    <mergeCell ref="A10:B10"/>
    <mergeCell ref="A1:D1"/>
    <mergeCell ref="E1:O1"/>
    <mergeCell ref="A4:A8"/>
    <mergeCell ref="B4:B8"/>
    <mergeCell ref="P1:U1"/>
    <mergeCell ref="T4:T8"/>
    <mergeCell ref="E2:O2"/>
    <mergeCell ref="S5:S8"/>
  </mergeCells>
  <printOptions horizontalCentered="1"/>
  <pageMargins left="0.35" right="0.22" top="0.37" bottom="0.37" header="0.31496062992125984" footer="0.31496062992125984"/>
  <pageSetup horizontalDpi="600" verticalDpi="600" orientation="landscape" scale="70" r:id="rId1"/>
</worksheet>
</file>

<file path=xl/worksheets/sheet7.xml><?xml version="1.0" encoding="utf-8"?>
<worksheet xmlns="http://schemas.openxmlformats.org/spreadsheetml/2006/main" xmlns:r="http://schemas.openxmlformats.org/officeDocument/2006/relationships">
  <dimension ref="A1:R36"/>
  <sheetViews>
    <sheetView zoomScalePageLayoutView="0" workbookViewId="0" topLeftCell="A1">
      <selection activeCell="E35" sqref="E35"/>
    </sheetView>
  </sheetViews>
  <sheetFormatPr defaultColWidth="8.88671875" defaultRowHeight="16.5"/>
  <cols>
    <col min="1" max="1" width="4.21484375" style="298" customWidth="1"/>
    <col min="2" max="2" width="30.77734375" style="298" customWidth="1"/>
    <col min="3" max="3" width="9.4453125" style="298" customWidth="1"/>
    <col min="4" max="4" width="8.3359375" style="298" customWidth="1"/>
    <col min="5" max="5" width="12.21484375" style="298" customWidth="1"/>
    <col min="6" max="6" width="8.88671875" style="299" customWidth="1"/>
    <col min="7" max="16" width="8.88671875" style="298" customWidth="1"/>
    <col min="17" max="17" width="8.88671875" style="299" customWidth="1"/>
    <col min="18" max="18" width="9.21484375" style="298" bestFit="1" customWidth="1"/>
    <col min="19" max="16384" width="8.88671875" style="298" customWidth="1"/>
  </cols>
  <sheetData>
    <row r="1" spans="1:17" s="297" customFormat="1" ht="15.75">
      <c r="A1" s="457" t="s">
        <v>279</v>
      </c>
      <c r="B1" s="457"/>
      <c r="C1" s="457"/>
      <c r="D1" s="457"/>
      <c r="E1" s="457"/>
      <c r="F1" s="296"/>
      <c r="Q1" s="296"/>
    </row>
    <row r="2" spans="1:17" s="297" customFormat="1" ht="15.75">
      <c r="A2" s="458" t="str">
        <f>'[3]TONGCONG_Bieu01'!D2&amp;" - "&amp;'[3]TONGCONG_Bieu01'!D3</f>
        <v>06 tháng / Năm 2020 - (Từ ngày 01/10/2019 đến ngày 31/3/2020)</v>
      </c>
      <c r="B2" s="458"/>
      <c r="C2" s="458"/>
      <c r="D2" s="458"/>
      <c r="E2" s="458"/>
      <c r="F2" s="296"/>
      <c r="Q2" s="296"/>
    </row>
    <row r="4" spans="1:16" ht="16.5">
      <c r="A4" s="459" t="s">
        <v>280</v>
      </c>
      <c r="B4" s="459" t="s">
        <v>281</v>
      </c>
      <c r="C4" s="461" t="s">
        <v>193</v>
      </c>
      <c r="D4" s="461"/>
      <c r="E4" s="461"/>
      <c r="G4" s="300" t="s">
        <v>282</v>
      </c>
      <c r="H4" s="300" t="s">
        <v>283</v>
      </c>
      <c r="I4" s="300" t="s">
        <v>284</v>
      </c>
      <c r="J4" s="300" t="s">
        <v>285</v>
      </c>
      <c r="K4" s="301" t="s">
        <v>286</v>
      </c>
      <c r="L4" s="301" t="s">
        <v>287</v>
      </c>
      <c r="M4" s="301" t="s">
        <v>288</v>
      </c>
      <c r="N4" s="301" t="s">
        <v>289</v>
      </c>
      <c r="O4" s="301" t="s">
        <v>290</v>
      </c>
      <c r="P4" s="301" t="s">
        <v>291</v>
      </c>
    </row>
    <row r="5" spans="1:16" ht="63.75">
      <c r="A5" s="460"/>
      <c r="B5" s="460"/>
      <c r="C5" s="295" t="s">
        <v>292</v>
      </c>
      <c r="D5" s="295" t="s">
        <v>293</v>
      </c>
      <c r="E5" s="302" t="s">
        <v>294</v>
      </c>
      <c r="G5" s="302" t="s">
        <v>294</v>
      </c>
      <c r="H5" s="302" t="s">
        <v>294</v>
      </c>
      <c r="I5" s="302" t="s">
        <v>294</v>
      </c>
      <c r="J5" s="302" t="s">
        <v>294</v>
      </c>
      <c r="K5" s="302" t="s">
        <v>294</v>
      </c>
      <c r="L5" s="302" t="s">
        <v>294</v>
      </c>
      <c r="M5" s="302" t="s">
        <v>294</v>
      </c>
      <c r="N5" s="302" t="s">
        <v>294</v>
      </c>
      <c r="O5" s="302" t="s">
        <v>294</v>
      </c>
      <c r="P5" s="302" t="s">
        <v>294</v>
      </c>
    </row>
    <row r="6" spans="1:17" ht="16.5">
      <c r="A6" s="303" t="s">
        <v>45</v>
      </c>
      <c r="B6" s="304" t="s">
        <v>295</v>
      </c>
      <c r="C6" s="305">
        <f>SUM(C7:C19)</f>
        <v>6272</v>
      </c>
      <c r="D6" s="305">
        <f>SUM(D7:D19)</f>
        <v>3937</v>
      </c>
      <c r="E6" s="305">
        <f>SUM(E7:E19)</f>
        <v>1414</v>
      </c>
      <c r="G6" s="306">
        <v>9</v>
      </c>
      <c r="H6" s="306">
        <v>171</v>
      </c>
      <c r="I6" s="306">
        <v>133</v>
      </c>
      <c r="J6" s="306">
        <v>260</v>
      </c>
      <c r="K6" s="306">
        <f>SUM(K7:K19)</f>
        <v>0</v>
      </c>
      <c r="L6" s="306">
        <v>232</v>
      </c>
      <c r="M6" s="306">
        <v>42</v>
      </c>
      <c r="N6" s="306">
        <v>370</v>
      </c>
      <c r="O6" s="306">
        <v>63</v>
      </c>
      <c r="P6" s="306">
        <v>134</v>
      </c>
      <c r="Q6" s="299" t="str">
        <f>IF(AND(E6=SUM(G6:P6),SUM(G6:P6)=SUM(G7:P19)),"Đúng","Sai")</f>
        <v>Đúng</v>
      </c>
    </row>
    <row r="7" spans="1:16" ht="16.5">
      <c r="A7" s="307" t="s">
        <v>24</v>
      </c>
      <c r="B7" s="308" t="s">
        <v>296</v>
      </c>
      <c r="C7" s="309">
        <f>E7+'[3]TONGCONG_Bieu01'!E13</f>
        <v>3173</v>
      </c>
      <c r="D7" s="310">
        <f>E7+'[3]TONGCONG_Bieu01'!Q13</f>
        <v>1901</v>
      </c>
      <c r="E7" s="311">
        <f>SUM(G7:P7)</f>
        <v>677</v>
      </c>
      <c r="G7" s="312">
        <v>0</v>
      </c>
      <c r="H7" s="312">
        <v>103</v>
      </c>
      <c r="I7" s="312">
        <v>64</v>
      </c>
      <c r="J7" s="312">
        <v>165</v>
      </c>
      <c r="K7" s="312"/>
      <c r="L7" s="312">
        <v>100</v>
      </c>
      <c r="M7" s="312">
        <v>21</v>
      </c>
      <c r="N7" s="312">
        <v>126</v>
      </c>
      <c r="O7" s="312">
        <v>39</v>
      </c>
      <c r="P7" s="312">
        <v>59</v>
      </c>
    </row>
    <row r="8" spans="1:16" ht="16.5">
      <c r="A8" s="307" t="s">
        <v>25</v>
      </c>
      <c r="B8" s="313" t="s">
        <v>297</v>
      </c>
      <c r="C8" s="309">
        <f>E8+'[3]TONGCONG_Bieu01'!E14</f>
        <v>141</v>
      </c>
      <c r="D8" s="310">
        <f>E8+'[3]TONGCONG_Bieu01'!Q14</f>
        <v>76</v>
      </c>
      <c r="E8" s="311">
        <f aca="true" t="shared" si="0" ref="E8:E33">SUM(G8:P8)</f>
        <v>20</v>
      </c>
      <c r="G8" s="312">
        <v>0</v>
      </c>
      <c r="H8" s="312">
        <v>12</v>
      </c>
      <c r="I8" s="312">
        <v>0</v>
      </c>
      <c r="J8" s="312">
        <v>3</v>
      </c>
      <c r="K8" s="312"/>
      <c r="L8" s="312">
        <v>1</v>
      </c>
      <c r="M8" s="312">
        <v>1</v>
      </c>
      <c r="N8" s="312">
        <v>3</v>
      </c>
      <c r="O8" s="312"/>
      <c r="P8" s="312"/>
    </row>
    <row r="9" spans="1:16" ht="16.5">
      <c r="A9" s="307" t="s">
        <v>26</v>
      </c>
      <c r="B9" s="313" t="s">
        <v>298</v>
      </c>
      <c r="C9" s="309">
        <f>E9+'[3]TONGCONG_Bieu01'!E15</f>
        <v>0</v>
      </c>
      <c r="D9" s="310">
        <f>E9+'[3]TONGCONG_Bieu01'!Q15</f>
        <v>0</v>
      </c>
      <c r="E9" s="311">
        <f t="shared" si="0"/>
        <v>0</v>
      </c>
      <c r="G9" s="312">
        <v>0</v>
      </c>
      <c r="H9" s="312"/>
      <c r="I9" s="312">
        <v>0</v>
      </c>
      <c r="J9" s="312"/>
      <c r="K9" s="312"/>
      <c r="L9" s="312">
        <v>0</v>
      </c>
      <c r="M9" s="312">
        <v>0</v>
      </c>
      <c r="N9" s="312"/>
      <c r="O9" s="312"/>
      <c r="P9" s="312"/>
    </row>
    <row r="10" spans="1:16" ht="16.5">
      <c r="A10" s="307" t="s">
        <v>27</v>
      </c>
      <c r="B10" s="308" t="s">
        <v>299</v>
      </c>
      <c r="C10" s="309">
        <f>E10+'[3]TONGCONG_Bieu01'!E16</f>
        <v>0</v>
      </c>
      <c r="D10" s="310">
        <f>E10+'[3]TONGCONG_Bieu01'!Q16</f>
        <v>0</v>
      </c>
      <c r="E10" s="311">
        <f t="shared" si="0"/>
        <v>0</v>
      </c>
      <c r="G10" s="312">
        <v>0</v>
      </c>
      <c r="H10" s="312"/>
      <c r="I10" s="312">
        <v>0</v>
      </c>
      <c r="J10" s="312"/>
      <c r="K10" s="312"/>
      <c r="L10" s="312">
        <v>0</v>
      </c>
      <c r="M10" s="312">
        <v>0</v>
      </c>
      <c r="N10" s="312"/>
      <c r="O10" s="312"/>
      <c r="P10" s="312"/>
    </row>
    <row r="11" spans="1:16" ht="16.5">
      <c r="A11" s="307" t="s">
        <v>28</v>
      </c>
      <c r="B11" s="314" t="s">
        <v>300</v>
      </c>
      <c r="C11" s="309">
        <f>E11+'[3]TONGCONG_Bieu01'!E17</f>
        <v>21</v>
      </c>
      <c r="D11" s="310">
        <f>E11+'[3]TONGCONG_Bieu01'!Q17</f>
        <v>5</v>
      </c>
      <c r="E11" s="311">
        <f t="shared" si="0"/>
        <v>0</v>
      </c>
      <c r="G11" s="312">
        <v>0</v>
      </c>
      <c r="H11" s="312"/>
      <c r="I11" s="312">
        <v>0</v>
      </c>
      <c r="J11" s="312"/>
      <c r="K11" s="312"/>
      <c r="L11" s="312">
        <v>0</v>
      </c>
      <c r="M11" s="312">
        <v>0</v>
      </c>
      <c r="N11" s="312"/>
      <c r="O11" s="312"/>
      <c r="P11" s="312"/>
    </row>
    <row r="12" spans="1:16" ht="16.5">
      <c r="A12" s="307" t="s">
        <v>29</v>
      </c>
      <c r="B12" s="308" t="s">
        <v>301</v>
      </c>
      <c r="C12" s="309">
        <f>E12+'[3]TONGCONG_Bieu01'!E18</f>
        <v>2575</v>
      </c>
      <c r="D12" s="310">
        <f>E12+'[3]TONGCONG_Bieu01'!Q18</f>
        <v>1755</v>
      </c>
      <c r="E12" s="311">
        <f t="shared" si="0"/>
        <v>644</v>
      </c>
      <c r="G12" s="312">
        <v>9</v>
      </c>
      <c r="H12" s="312">
        <v>54</v>
      </c>
      <c r="I12" s="312">
        <v>66</v>
      </c>
      <c r="J12" s="312">
        <v>79</v>
      </c>
      <c r="K12" s="312"/>
      <c r="L12" s="312">
        <v>123</v>
      </c>
      <c r="M12" s="312">
        <v>20</v>
      </c>
      <c r="N12" s="312">
        <v>216</v>
      </c>
      <c r="O12" s="312">
        <v>19</v>
      </c>
      <c r="P12" s="312">
        <v>58</v>
      </c>
    </row>
    <row r="13" spans="1:16" ht="16.5">
      <c r="A13" s="307" t="s">
        <v>30</v>
      </c>
      <c r="B13" s="308" t="s">
        <v>302</v>
      </c>
      <c r="C13" s="309">
        <f>E13+'[3]TONGCONG_Bieu01'!E19</f>
        <v>3</v>
      </c>
      <c r="D13" s="310">
        <f>E13+'[3]TONGCONG_Bieu01'!Q19</f>
        <v>1</v>
      </c>
      <c r="E13" s="311">
        <f t="shared" si="0"/>
        <v>0</v>
      </c>
      <c r="G13" s="312">
        <v>0</v>
      </c>
      <c r="H13" s="312"/>
      <c r="I13" s="312">
        <v>0</v>
      </c>
      <c r="J13" s="312"/>
      <c r="K13" s="312"/>
      <c r="L13" s="312">
        <v>0</v>
      </c>
      <c r="M13" s="312">
        <v>0</v>
      </c>
      <c r="N13" s="312"/>
      <c r="O13" s="312"/>
      <c r="P13" s="312"/>
    </row>
    <row r="14" spans="1:16" ht="16.5">
      <c r="A14" s="307" t="s">
        <v>31</v>
      </c>
      <c r="B14" s="308" t="s">
        <v>303</v>
      </c>
      <c r="C14" s="309">
        <f>E14+'[3]TONGCONG_Bieu01'!E20</f>
        <v>349</v>
      </c>
      <c r="D14" s="310">
        <f>E14+'[3]TONGCONG_Bieu01'!Q20</f>
        <v>194</v>
      </c>
      <c r="E14" s="311">
        <f t="shared" si="0"/>
        <v>72</v>
      </c>
      <c r="G14" s="312">
        <v>0</v>
      </c>
      <c r="H14" s="312">
        <v>2</v>
      </c>
      <c r="I14" s="312">
        <v>3</v>
      </c>
      <c r="J14" s="312">
        <v>13</v>
      </c>
      <c r="K14" s="312"/>
      <c r="L14" s="312">
        <v>8</v>
      </c>
      <c r="M14" s="312">
        <v>0</v>
      </c>
      <c r="N14" s="312">
        <v>25</v>
      </c>
      <c r="O14" s="312">
        <v>5</v>
      </c>
      <c r="P14" s="312">
        <v>16</v>
      </c>
    </row>
    <row r="15" spans="1:16" ht="16.5">
      <c r="A15" s="307" t="s">
        <v>32</v>
      </c>
      <c r="B15" s="308" t="s">
        <v>304</v>
      </c>
      <c r="C15" s="309">
        <f>E15+'[3]TONGCONG_Bieu01'!E21</f>
        <v>9</v>
      </c>
      <c r="D15" s="310">
        <f>E15+'[3]TONGCONG_Bieu01'!Q21</f>
        <v>5</v>
      </c>
      <c r="E15" s="311">
        <f t="shared" si="0"/>
        <v>1</v>
      </c>
      <c r="G15" s="312">
        <v>0</v>
      </c>
      <c r="H15" s="312"/>
      <c r="I15" s="312">
        <v>0</v>
      </c>
      <c r="J15" s="312"/>
      <c r="K15" s="312"/>
      <c r="L15" s="312">
        <v>0</v>
      </c>
      <c r="M15" s="312">
        <v>0</v>
      </c>
      <c r="N15" s="312"/>
      <c r="O15" s="312"/>
      <c r="P15" s="312">
        <v>1</v>
      </c>
    </row>
    <row r="16" spans="1:16" ht="16.5">
      <c r="A16" s="307" t="s">
        <v>33</v>
      </c>
      <c r="B16" s="308" t="s">
        <v>305</v>
      </c>
      <c r="C16" s="309">
        <f>E16+'[3]TONGCONG_Bieu01'!E22</f>
        <v>1</v>
      </c>
      <c r="D16" s="310">
        <f>E16+'[3]TONGCONG_Bieu01'!Q22</f>
        <v>0</v>
      </c>
      <c r="E16" s="311">
        <f t="shared" si="0"/>
        <v>0</v>
      </c>
      <c r="G16" s="312">
        <v>0</v>
      </c>
      <c r="H16" s="312"/>
      <c r="I16" s="312">
        <v>0</v>
      </c>
      <c r="J16" s="312"/>
      <c r="K16" s="312"/>
      <c r="L16" s="312">
        <v>0</v>
      </c>
      <c r="M16" s="312">
        <v>0</v>
      </c>
      <c r="N16" s="312"/>
      <c r="O16" s="312"/>
      <c r="P16" s="312"/>
    </row>
    <row r="17" spans="1:16" ht="16.5">
      <c r="A17" s="307" t="s">
        <v>34</v>
      </c>
      <c r="B17" s="308" t="s">
        <v>306</v>
      </c>
      <c r="C17" s="309">
        <f>E17+'[3]TONGCONG_Bieu01'!E23</f>
        <v>0</v>
      </c>
      <c r="D17" s="310">
        <f>E17+'[3]TONGCONG_Bieu01'!Q23</f>
        <v>0</v>
      </c>
      <c r="E17" s="311">
        <f t="shared" si="0"/>
        <v>0</v>
      </c>
      <c r="G17" s="312">
        <v>0</v>
      </c>
      <c r="H17" s="312"/>
      <c r="I17" s="312">
        <v>0</v>
      </c>
      <c r="J17" s="312"/>
      <c r="K17" s="312"/>
      <c r="L17" s="312">
        <v>0</v>
      </c>
      <c r="M17" s="312">
        <v>0</v>
      </c>
      <c r="N17" s="312"/>
      <c r="O17" s="312"/>
      <c r="P17" s="312"/>
    </row>
    <row r="18" spans="1:16" ht="16.5">
      <c r="A18" s="307" t="s">
        <v>35</v>
      </c>
      <c r="B18" s="308" t="s">
        <v>307</v>
      </c>
      <c r="C18" s="309">
        <f>E18+'[3]TONGCONG_Bieu01'!E24</f>
        <v>0</v>
      </c>
      <c r="D18" s="310">
        <f>E18+'[3]TONGCONG_Bieu01'!Q24</f>
        <v>0</v>
      </c>
      <c r="E18" s="311">
        <f t="shared" si="0"/>
        <v>0</v>
      </c>
      <c r="G18" s="312">
        <v>0</v>
      </c>
      <c r="H18" s="312"/>
      <c r="I18" s="312">
        <v>0</v>
      </c>
      <c r="J18" s="312"/>
      <c r="K18" s="312"/>
      <c r="L18" s="312">
        <v>0</v>
      </c>
      <c r="M18" s="312">
        <v>0</v>
      </c>
      <c r="N18" s="312"/>
      <c r="O18" s="312"/>
      <c r="P18" s="312"/>
    </row>
    <row r="19" spans="1:16" ht="16.5">
      <c r="A19" s="307" t="s">
        <v>36</v>
      </c>
      <c r="B19" s="308" t="s">
        <v>308</v>
      </c>
      <c r="C19" s="309">
        <f>E19+'[3]TONGCONG_Bieu01'!E25</f>
        <v>0</v>
      </c>
      <c r="D19" s="310">
        <f>E19+'[3]TONGCONG_Bieu01'!Q25</f>
        <v>0</v>
      </c>
      <c r="E19" s="311">
        <f t="shared" si="0"/>
        <v>0</v>
      </c>
      <c r="G19" s="312">
        <v>0</v>
      </c>
      <c r="H19" s="312"/>
      <c r="I19" s="312">
        <v>0</v>
      </c>
      <c r="J19" s="312"/>
      <c r="K19" s="312"/>
      <c r="L19" s="312">
        <v>0</v>
      </c>
      <c r="M19" s="312">
        <v>0</v>
      </c>
      <c r="N19" s="312"/>
      <c r="O19" s="312"/>
      <c r="P19" s="312"/>
    </row>
    <row r="20" spans="1:17" ht="16.5">
      <c r="A20" s="303" t="s">
        <v>57</v>
      </c>
      <c r="B20" s="315" t="s">
        <v>309</v>
      </c>
      <c r="C20" s="305">
        <f>SUM(C21:C33)</f>
        <v>8608</v>
      </c>
      <c r="D20" s="305">
        <f>SUM(D21:D33)</f>
        <v>4736</v>
      </c>
      <c r="E20" s="305">
        <f>SUM(E21:E33)</f>
        <v>1542</v>
      </c>
      <c r="G20" s="306">
        <v>65</v>
      </c>
      <c r="H20" s="306">
        <v>163</v>
      </c>
      <c r="I20" s="306">
        <v>170</v>
      </c>
      <c r="J20" s="306">
        <v>401</v>
      </c>
      <c r="K20" s="306">
        <f>SUM(K21:K33)</f>
        <v>0</v>
      </c>
      <c r="L20" s="306">
        <v>188</v>
      </c>
      <c r="M20" s="306">
        <v>59</v>
      </c>
      <c r="N20" s="306">
        <v>313</v>
      </c>
      <c r="O20" s="306">
        <v>122</v>
      </c>
      <c r="P20" s="306">
        <v>61</v>
      </c>
      <c r="Q20" s="299" t="str">
        <f>IF(AND(E20=SUM(G20:P20),SUM(G20:P20)=SUM(G21:P33)),"Đúng","Sai")</f>
        <v>Đúng</v>
      </c>
    </row>
    <row r="21" spans="1:16" ht="16.5">
      <c r="A21" s="307" t="s">
        <v>24</v>
      </c>
      <c r="B21" s="308" t="s">
        <v>296</v>
      </c>
      <c r="C21" s="309">
        <f>E21+'[3]TONGCONG_Bieu01'!E27</f>
        <v>6948</v>
      </c>
      <c r="D21" s="310">
        <f>E21+'[3]TONGCONG_Bieu01'!Q27</f>
        <v>3773</v>
      </c>
      <c r="E21" s="311">
        <f t="shared" si="0"/>
        <v>1239</v>
      </c>
      <c r="G21" s="312">
        <v>29</v>
      </c>
      <c r="H21" s="312">
        <v>116</v>
      </c>
      <c r="I21" s="312">
        <v>155</v>
      </c>
      <c r="J21" s="312">
        <v>347</v>
      </c>
      <c r="K21" s="312"/>
      <c r="L21" s="312">
        <v>138</v>
      </c>
      <c r="M21" s="312">
        <v>41</v>
      </c>
      <c r="N21" s="312">
        <v>244</v>
      </c>
      <c r="O21" s="312">
        <v>114</v>
      </c>
      <c r="P21" s="312">
        <v>55</v>
      </c>
    </row>
    <row r="22" spans="1:16" ht="16.5">
      <c r="A22" s="307" t="s">
        <v>25</v>
      </c>
      <c r="B22" s="313" t="s">
        <v>297</v>
      </c>
      <c r="C22" s="309">
        <f>E22+'[3]TONGCONG_Bieu01'!E28</f>
        <v>201</v>
      </c>
      <c r="D22" s="310">
        <f>E22+'[3]TONGCONG_Bieu01'!Q28</f>
        <v>100</v>
      </c>
      <c r="E22" s="311">
        <f t="shared" si="0"/>
        <v>21</v>
      </c>
      <c r="G22" s="312">
        <v>1</v>
      </c>
      <c r="H22" s="312">
        <v>8</v>
      </c>
      <c r="I22" s="312">
        <v>5</v>
      </c>
      <c r="J22" s="312"/>
      <c r="K22" s="312"/>
      <c r="L22" s="312">
        <v>1</v>
      </c>
      <c r="M22" s="312">
        <v>0</v>
      </c>
      <c r="N22" s="312">
        <v>6</v>
      </c>
      <c r="O22" s="312"/>
      <c r="P22" s="312"/>
    </row>
    <row r="23" spans="1:16" ht="16.5">
      <c r="A23" s="307" t="s">
        <v>26</v>
      </c>
      <c r="B23" s="313" t="s">
        <v>298</v>
      </c>
      <c r="C23" s="309">
        <f>E23+'[3]TONGCONG_Bieu01'!E29</f>
        <v>50</v>
      </c>
      <c r="D23" s="310">
        <f>E23+'[3]TONGCONG_Bieu01'!Q29</f>
        <v>17</v>
      </c>
      <c r="E23" s="311">
        <f t="shared" si="0"/>
        <v>0</v>
      </c>
      <c r="G23" s="312">
        <v>0</v>
      </c>
      <c r="H23" s="312"/>
      <c r="I23" s="312">
        <v>0</v>
      </c>
      <c r="J23" s="312"/>
      <c r="K23" s="312"/>
      <c r="L23" s="312">
        <v>0</v>
      </c>
      <c r="M23" s="312">
        <v>0</v>
      </c>
      <c r="N23" s="312"/>
      <c r="O23" s="312"/>
      <c r="P23" s="312"/>
    </row>
    <row r="24" spans="1:16" ht="16.5">
      <c r="A24" s="307" t="s">
        <v>27</v>
      </c>
      <c r="B24" s="308" t="s">
        <v>299</v>
      </c>
      <c r="C24" s="309">
        <f>E24+'[3]TONGCONG_Bieu01'!E30</f>
        <v>0</v>
      </c>
      <c r="D24" s="310">
        <f>E24+'[3]TONGCONG_Bieu01'!Q30</f>
        <v>0</v>
      </c>
      <c r="E24" s="311">
        <f t="shared" si="0"/>
        <v>0</v>
      </c>
      <c r="G24" s="312">
        <v>0</v>
      </c>
      <c r="H24" s="312"/>
      <c r="I24" s="312">
        <v>0</v>
      </c>
      <c r="J24" s="312"/>
      <c r="K24" s="312"/>
      <c r="L24" s="312">
        <v>0</v>
      </c>
      <c r="M24" s="312">
        <v>0</v>
      </c>
      <c r="N24" s="312"/>
      <c r="O24" s="312"/>
      <c r="P24" s="312"/>
    </row>
    <row r="25" spans="1:16" ht="16.5">
      <c r="A25" s="307" t="s">
        <v>28</v>
      </c>
      <c r="B25" s="314" t="s">
        <v>300</v>
      </c>
      <c r="C25" s="309">
        <f>E25+'[3]TONGCONG_Bieu01'!E31</f>
        <v>0</v>
      </c>
      <c r="D25" s="310">
        <f>E25+'[3]TONGCONG_Bieu01'!Q31</f>
        <v>0</v>
      </c>
      <c r="E25" s="311">
        <f t="shared" si="0"/>
        <v>0</v>
      </c>
      <c r="G25" s="312">
        <v>0</v>
      </c>
      <c r="H25" s="312"/>
      <c r="I25" s="312">
        <v>0</v>
      </c>
      <c r="J25" s="312"/>
      <c r="K25" s="312"/>
      <c r="L25" s="312">
        <v>0</v>
      </c>
      <c r="M25" s="312">
        <v>0</v>
      </c>
      <c r="N25" s="312"/>
      <c r="O25" s="312"/>
      <c r="P25" s="312"/>
    </row>
    <row r="26" spans="1:16" ht="16.5">
      <c r="A26" s="307" t="s">
        <v>29</v>
      </c>
      <c r="B26" s="308" t="s">
        <v>301</v>
      </c>
      <c r="C26" s="309">
        <f>E26+'[3]TONGCONG_Bieu01'!E32</f>
        <v>543</v>
      </c>
      <c r="D26" s="310">
        <f>E26+'[3]TONGCONG_Bieu01'!Q32</f>
        <v>385</v>
      </c>
      <c r="E26" s="311">
        <f t="shared" si="0"/>
        <v>126</v>
      </c>
      <c r="G26" s="312">
        <v>24</v>
      </c>
      <c r="H26" s="312">
        <v>24</v>
      </c>
      <c r="I26" s="312">
        <v>6</v>
      </c>
      <c r="J26" s="312">
        <v>25</v>
      </c>
      <c r="K26" s="312"/>
      <c r="L26" s="312">
        <v>21</v>
      </c>
      <c r="M26" s="312">
        <v>5</v>
      </c>
      <c r="N26" s="312">
        <v>18</v>
      </c>
      <c r="O26" s="312"/>
      <c r="P26" s="312">
        <v>3</v>
      </c>
    </row>
    <row r="27" spans="1:16" ht="16.5">
      <c r="A27" s="307" t="s">
        <v>30</v>
      </c>
      <c r="B27" s="308" t="s">
        <v>302</v>
      </c>
      <c r="C27" s="309">
        <f>E27+'[3]TONGCONG_Bieu01'!E33</f>
        <v>0</v>
      </c>
      <c r="D27" s="310">
        <f>E27+'[3]TONGCONG_Bieu01'!Q33</f>
        <v>0</v>
      </c>
      <c r="E27" s="311">
        <f t="shared" si="0"/>
        <v>0</v>
      </c>
      <c r="G27" s="312">
        <v>0</v>
      </c>
      <c r="H27" s="312"/>
      <c r="I27" s="312">
        <v>0</v>
      </c>
      <c r="J27" s="312"/>
      <c r="K27" s="312"/>
      <c r="L27" s="312">
        <v>0</v>
      </c>
      <c r="M27" s="312">
        <v>0</v>
      </c>
      <c r="N27" s="312"/>
      <c r="O27" s="312"/>
      <c r="P27" s="312"/>
    </row>
    <row r="28" spans="1:16" ht="16.5">
      <c r="A28" s="307" t="s">
        <v>31</v>
      </c>
      <c r="B28" s="308" t="s">
        <v>303</v>
      </c>
      <c r="C28" s="309">
        <f>E28+'[3]TONGCONG_Bieu01'!E34</f>
        <v>799</v>
      </c>
      <c r="D28" s="310">
        <f>E28+'[3]TONGCONG_Bieu01'!Q34</f>
        <v>409</v>
      </c>
      <c r="E28" s="311">
        <f t="shared" si="0"/>
        <v>142</v>
      </c>
      <c r="G28" s="312">
        <v>0</v>
      </c>
      <c r="H28" s="312">
        <v>13</v>
      </c>
      <c r="I28" s="312">
        <v>4</v>
      </c>
      <c r="J28" s="312">
        <v>29</v>
      </c>
      <c r="K28" s="312"/>
      <c r="L28" s="312">
        <v>28</v>
      </c>
      <c r="M28" s="312">
        <v>13</v>
      </c>
      <c r="N28" s="312">
        <v>45</v>
      </c>
      <c r="O28" s="312">
        <v>8</v>
      </c>
      <c r="P28" s="312">
        <v>2</v>
      </c>
    </row>
    <row r="29" spans="1:16" ht="16.5">
      <c r="A29" s="307" t="s">
        <v>32</v>
      </c>
      <c r="B29" s="308" t="s">
        <v>304</v>
      </c>
      <c r="C29" s="309">
        <f>E29+'[3]TONGCONG_Bieu01'!E35</f>
        <v>14</v>
      </c>
      <c r="D29" s="310">
        <f>E29+'[3]TONGCONG_Bieu01'!Q35</f>
        <v>6</v>
      </c>
      <c r="E29" s="311">
        <f t="shared" si="0"/>
        <v>3</v>
      </c>
      <c r="G29" s="312">
        <v>0</v>
      </c>
      <c r="H29" s="312">
        <v>2</v>
      </c>
      <c r="I29" s="312">
        <v>0</v>
      </c>
      <c r="J29" s="312"/>
      <c r="K29" s="312"/>
      <c r="L29" s="312">
        <v>0</v>
      </c>
      <c r="M29" s="312">
        <v>0</v>
      </c>
      <c r="N29" s="312"/>
      <c r="O29" s="312"/>
      <c r="P29" s="312">
        <v>1</v>
      </c>
    </row>
    <row r="30" spans="1:16" ht="16.5">
      <c r="A30" s="307" t="s">
        <v>33</v>
      </c>
      <c r="B30" s="308" t="s">
        <v>305</v>
      </c>
      <c r="C30" s="309">
        <f>E30+'[3]TONGCONG_Bieu01'!E36</f>
        <v>0</v>
      </c>
      <c r="D30" s="310">
        <f>E30+'[3]TONGCONG_Bieu01'!Q36</f>
        <v>0</v>
      </c>
      <c r="E30" s="311">
        <f t="shared" si="0"/>
        <v>0</v>
      </c>
      <c r="G30" s="312">
        <v>0</v>
      </c>
      <c r="H30" s="312"/>
      <c r="I30" s="312">
        <v>0</v>
      </c>
      <c r="J30" s="312"/>
      <c r="K30" s="312"/>
      <c r="L30" s="312">
        <v>0</v>
      </c>
      <c r="M30" s="312">
        <v>0</v>
      </c>
      <c r="N30" s="312"/>
      <c r="O30" s="312"/>
      <c r="P30" s="312"/>
    </row>
    <row r="31" spans="1:16" ht="16.5">
      <c r="A31" s="307" t="s">
        <v>34</v>
      </c>
      <c r="B31" s="308" t="s">
        <v>306</v>
      </c>
      <c r="C31" s="309">
        <f>E31+'[3]TONGCONG_Bieu01'!E37</f>
        <v>53</v>
      </c>
      <c r="D31" s="310">
        <f>E31+'[3]TONGCONG_Bieu01'!Q37</f>
        <v>46</v>
      </c>
      <c r="E31" s="311">
        <f t="shared" si="0"/>
        <v>11</v>
      </c>
      <c r="G31" s="312">
        <v>11</v>
      </c>
      <c r="H31" s="312"/>
      <c r="I31" s="312">
        <v>0</v>
      </c>
      <c r="J31" s="312"/>
      <c r="K31" s="312"/>
      <c r="L31" s="312">
        <v>0</v>
      </c>
      <c r="M31" s="312">
        <v>0</v>
      </c>
      <c r="N31" s="312"/>
      <c r="O31" s="312"/>
      <c r="P31" s="312"/>
    </row>
    <row r="32" spans="1:16" ht="16.5">
      <c r="A32" s="307" t="s">
        <v>35</v>
      </c>
      <c r="B32" s="308" t="s">
        <v>307</v>
      </c>
      <c r="C32" s="309">
        <f>E32+'[3]TONGCONG_Bieu01'!E38</f>
        <v>0</v>
      </c>
      <c r="D32" s="310">
        <f>E32+'[3]TONGCONG_Bieu01'!Q38</f>
        <v>0</v>
      </c>
      <c r="E32" s="311">
        <f t="shared" si="0"/>
        <v>0</v>
      </c>
      <c r="G32" s="312">
        <v>0</v>
      </c>
      <c r="H32" s="312"/>
      <c r="I32" s="312">
        <v>0</v>
      </c>
      <c r="J32" s="312"/>
      <c r="K32" s="312"/>
      <c r="L32" s="312">
        <v>0</v>
      </c>
      <c r="M32" s="312">
        <v>0</v>
      </c>
      <c r="N32" s="312"/>
      <c r="O32" s="312"/>
      <c r="P32" s="312"/>
    </row>
    <row r="33" spans="1:16" ht="16.5">
      <c r="A33" s="307" t="s">
        <v>36</v>
      </c>
      <c r="B33" s="308" t="s">
        <v>308</v>
      </c>
      <c r="C33" s="309">
        <f>E33+'[3]TONGCONG_Bieu01'!E39</f>
        <v>0</v>
      </c>
      <c r="D33" s="310">
        <f>E33+'[3]TONGCONG_Bieu01'!Q39</f>
        <v>0</v>
      </c>
      <c r="E33" s="311">
        <f t="shared" si="0"/>
        <v>0</v>
      </c>
      <c r="G33" s="312">
        <v>0</v>
      </c>
      <c r="H33" s="312"/>
      <c r="I33" s="312">
        <v>0</v>
      </c>
      <c r="J33" s="312"/>
      <c r="K33" s="312"/>
      <c r="L33" s="312">
        <v>0</v>
      </c>
      <c r="M33" s="312">
        <v>0</v>
      </c>
      <c r="N33" s="312"/>
      <c r="O33" s="312"/>
      <c r="P33" s="312"/>
    </row>
    <row r="34" spans="1:18" s="322" customFormat="1" ht="16.5">
      <c r="A34" s="316" t="s">
        <v>310</v>
      </c>
      <c r="B34" s="317" t="s">
        <v>311</v>
      </c>
      <c r="C34" s="318">
        <f>C6+C20</f>
        <v>14880</v>
      </c>
      <c r="D34" s="318">
        <f>D6+D20</f>
        <v>8673</v>
      </c>
      <c r="E34" s="318">
        <f>E6+E20</f>
        <v>2956</v>
      </c>
      <c r="F34" s="319" t="str">
        <f>IF(E34='[3]PTBieu01'!C35+'[3]PTBieu01'!D35,"Đúng","Sai")</f>
        <v>Đúng</v>
      </c>
      <c r="G34" s="320">
        <f>G6+G20</f>
        <v>74</v>
      </c>
      <c r="H34" s="320">
        <f>H6+H20</f>
        <v>334</v>
      </c>
      <c r="I34" s="320">
        <f aca="true" t="shared" si="1" ref="I34:P34">I6+I20</f>
        <v>303</v>
      </c>
      <c r="J34" s="320">
        <f t="shared" si="1"/>
        <v>661</v>
      </c>
      <c r="K34" s="320">
        <f t="shared" si="1"/>
        <v>0</v>
      </c>
      <c r="L34" s="320">
        <f t="shared" si="1"/>
        <v>420</v>
      </c>
      <c r="M34" s="320">
        <f t="shared" si="1"/>
        <v>101</v>
      </c>
      <c r="N34" s="320">
        <f t="shared" si="1"/>
        <v>683</v>
      </c>
      <c r="O34" s="320">
        <f t="shared" si="1"/>
        <v>185</v>
      </c>
      <c r="P34" s="320">
        <f t="shared" si="1"/>
        <v>195</v>
      </c>
      <c r="Q34" s="319" t="str">
        <f>IF(E34=SUM(G34:P34),"Đúng","Sai")</f>
        <v>Đúng</v>
      </c>
      <c r="R34" s="321">
        <f>C34+E34</f>
        <v>17836</v>
      </c>
    </row>
    <row r="35" spans="3:16" s="323" customFormat="1" ht="16.5">
      <c r="C35" s="324" t="s">
        <v>312</v>
      </c>
      <c r="D35" s="324"/>
      <c r="E35" s="325">
        <f>E34+'[3]TONGCONG_Bieu01'!E11</f>
        <v>14880</v>
      </c>
      <c r="F35" s="326">
        <f>E35-SUM(G35:P35)</f>
        <v>0</v>
      </c>
      <c r="G35" s="326">
        <f>G34+'[3]PNV'!E11</f>
        <v>384</v>
      </c>
      <c r="H35" s="326">
        <f>H34+'[3]TP'!E11</f>
        <v>1704</v>
      </c>
      <c r="I35" s="326">
        <f>I34+'[3]HT'!E11</f>
        <v>1899</v>
      </c>
      <c r="J35" s="326">
        <f>J34+'[3]DMC'!E11</f>
        <v>1486</v>
      </c>
      <c r="K35" s="326">
        <f>K34+'[3]CT'!E11</f>
        <v>1413</v>
      </c>
      <c r="L35" s="326">
        <f>L34+'[3]TB'!E11</f>
        <v>1731</v>
      </c>
      <c r="M35" s="326">
        <f>M34+'[3]TC'!E11</f>
        <v>1806</v>
      </c>
      <c r="N35" s="326">
        <f>N34+'[3]GD'!E11</f>
        <v>2014</v>
      </c>
      <c r="O35" s="326">
        <f>O34+'[3]TRB'!E11</f>
        <v>1635</v>
      </c>
      <c r="P35" s="326">
        <f>P34+'[3]BC'!E11</f>
        <v>808</v>
      </c>
    </row>
    <row r="36" spans="7:13" s="323" customFormat="1" ht="16.5">
      <c r="G36" s="323" t="s">
        <v>313</v>
      </c>
      <c r="H36" s="323" t="s">
        <v>314</v>
      </c>
      <c r="K36" s="323" t="s">
        <v>315</v>
      </c>
      <c r="M36" s="323" t="s">
        <v>316</v>
      </c>
    </row>
  </sheetData>
  <sheetProtection/>
  <mergeCells count="5">
    <mergeCell ref="A1:E1"/>
    <mergeCell ref="A2:E2"/>
    <mergeCell ref="A4:A5"/>
    <mergeCell ref="B4:B5"/>
    <mergeCell ref="C4:E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R38"/>
  <sheetViews>
    <sheetView zoomScalePageLayoutView="0" workbookViewId="0" topLeftCell="A13">
      <selection activeCell="G47" sqref="G47"/>
    </sheetView>
  </sheetViews>
  <sheetFormatPr defaultColWidth="8.88671875" defaultRowHeight="16.5"/>
  <cols>
    <col min="1" max="1" width="4.21484375" style="329" customWidth="1"/>
    <col min="2" max="2" width="23.5546875" style="329" customWidth="1"/>
    <col min="3" max="3" width="13.21484375" style="329" customWidth="1"/>
    <col min="4" max="4" width="13.5546875" style="329" customWidth="1"/>
    <col min="5" max="5" width="13.99609375" style="330" customWidth="1"/>
    <col min="6" max="6" width="11.99609375" style="329" bestFit="1" customWidth="1"/>
    <col min="7" max="7" width="11.99609375" style="330" customWidth="1"/>
    <col min="8" max="8" width="12.99609375" style="329" customWidth="1"/>
    <col min="9" max="9" width="12.21484375" style="329" customWidth="1"/>
    <col min="10" max="10" width="13.21484375" style="329" customWidth="1"/>
    <col min="11" max="11" width="11.10546875" style="329" bestFit="1" customWidth="1"/>
    <col min="12" max="12" width="12.5546875" style="329" customWidth="1"/>
    <col min="13" max="13" width="11.4453125" style="329" customWidth="1"/>
    <col min="14" max="14" width="11.3359375" style="329" customWidth="1"/>
    <col min="15" max="15" width="11.4453125" style="329" customWidth="1"/>
    <col min="16" max="16" width="11.5546875" style="329" customWidth="1"/>
    <col min="17" max="17" width="8.88671875" style="329" customWidth="1"/>
    <col min="18" max="18" width="10.10546875" style="329" bestFit="1" customWidth="1"/>
    <col min="19" max="16384" width="8.88671875" style="329" customWidth="1"/>
  </cols>
  <sheetData>
    <row r="1" spans="1:7" s="327" customFormat="1" ht="21.75" customHeight="1">
      <c r="A1" s="462" t="s">
        <v>279</v>
      </c>
      <c r="B1" s="462"/>
      <c r="C1" s="462"/>
      <c r="D1" s="462"/>
      <c r="E1" s="462"/>
      <c r="G1" s="328"/>
    </row>
    <row r="2" spans="1:7" s="327" customFormat="1" ht="21.75" customHeight="1">
      <c r="A2" s="463" t="str">
        <f>'[5]TT'!C8</f>
        <v>06 tháng / năm 2020</v>
      </c>
      <c r="B2" s="463"/>
      <c r="C2" s="463"/>
      <c r="D2" s="463"/>
      <c r="E2" s="463"/>
      <c r="G2" s="328"/>
    </row>
    <row r="3" spans="3:5" ht="21" customHeight="1">
      <c r="C3" s="464" t="s">
        <v>317</v>
      </c>
      <c r="D3" s="464"/>
      <c r="E3" s="464"/>
    </row>
    <row r="4" spans="1:16" ht="12.75">
      <c r="A4" s="465" t="s">
        <v>280</v>
      </c>
      <c r="B4" s="465" t="s">
        <v>281</v>
      </c>
      <c r="C4" s="467" t="s">
        <v>194</v>
      </c>
      <c r="D4" s="467"/>
      <c r="E4" s="467"/>
      <c r="G4" s="331" t="s">
        <v>282</v>
      </c>
      <c r="H4" s="332" t="s">
        <v>283</v>
      </c>
      <c r="I4" s="332" t="s">
        <v>284</v>
      </c>
      <c r="J4" s="332" t="s">
        <v>285</v>
      </c>
      <c r="K4" s="333" t="s">
        <v>286</v>
      </c>
      <c r="L4" s="333" t="s">
        <v>287</v>
      </c>
      <c r="M4" s="333" t="s">
        <v>288</v>
      </c>
      <c r="N4" s="333" t="s">
        <v>289</v>
      </c>
      <c r="O4" s="333" t="s">
        <v>290</v>
      </c>
      <c r="P4" s="333" t="s">
        <v>291</v>
      </c>
    </row>
    <row r="5" spans="1:16" ht="95.25" customHeight="1">
      <c r="A5" s="466"/>
      <c r="B5" s="466"/>
      <c r="C5" s="334" t="s">
        <v>292</v>
      </c>
      <c r="D5" s="335" t="s">
        <v>293</v>
      </c>
      <c r="E5" s="336" t="s">
        <v>294</v>
      </c>
      <c r="G5" s="336" t="s">
        <v>294</v>
      </c>
      <c r="H5" s="302" t="s">
        <v>294</v>
      </c>
      <c r="I5" s="302" t="s">
        <v>294</v>
      </c>
      <c r="J5" s="302" t="s">
        <v>294</v>
      </c>
      <c r="K5" s="302" t="s">
        <v>294</v>
      </c>
      <c r="L5" s="302" t="s">
        <v>294</v>
      </c>
      <c r="M5" s="302" t="s">
        <v>294</v>
      </c>
      <c r="N5" s="302" t="s">
        <v>294</v>
      </c>
      <c r="O5" s="302" t="s">
        <v>294</v>
      </c>
      <c r="P5" s="302" t="s">
        <v>294</v>
      </c>
    </row>
    <row r="6" spans="1:18" ht="12.75">
      <c r="A6" s="337" t="s">
        <v>45</v>
      </c>
      <c r="B6" s="338" t="s">
        <v>295</v>
      </c>
      <c r="C6" s="339">
        <f>SUM(C7:C19)</f>
        <v>184014122.308</v>
      </c>
      <c r="D6" s="339">
        <f>SUM(D7:D19)</f>
        <v>88655103.046</v>
      </c>
      <c r="E6" s="340">
        <f>SUM(E7:E19)</f>
        <v>17598445</v>
      </c>
      <c r="G6" s="341">
        <v>462781</v>
      </c>
      <c r="H6" s="341">
        <v>2375302</v>
      </c>
      <c r="I6" s="341">
        <v>1009362</v>
      </c>
      <c r="J6" s="341">
        <v>3135682</v>
      </c>
      <c r="K6" s="341">
        <f>SUM(K7:K19)</f>
        <v>0</v>
      </c>
      <c r="L6" s="341">
        <v>2484692</v>
      </c>
      <c r="M6" s="341">
        <v>412287</v>
      </c>
      <c r="N6" s="341">
        <v>6161828</v>
      </c>
      <c r="O6" s="341">
        <v>658942</v>
      </c>
      <c r="P6" s="341">
        <v>897569</v>
      </c>
      <c r="Q6" s="342" t="str">
        <f>IF(AND(E6=SUM(G6:P6),SUM(G6:P6)=SUM(G7:P19)),"Đúng","Sai")</f>
        <v>Đúng</v>
      </c>
      <c r="R6" s="343">
        <f aca="true" t="shared" si="0" ref="R6:R33">E6-SUM(G6:P6)</f>
        <v>0</v>
      </c>
    </row>
    <row r="7" spans="1:18" ht="12.75">
      <c r="A7" s="344" t="s">
        <v>24</v>
      </c>
      <c r="B7" s="345" t="s">
        <v>296</v>
      </c>
      <c r="C7" s="346">
        <f>E7+'[4]TONGCONG_Bieu02'!C14</f>
        <v>47796258.372</v>
      </c>
      <c r="D7" s="346">
        <f>E7+'[5]02'!Q11</f>
        <v>15063420.279</v>
      </c>
      <c r="E7" s="347">
        <f>SUM(G7:P7)</f>
        <v>5601190</v>
      </c>
      <c r="G7" s="348">
        <v>0</v>
      </c>
      <c r="H7" s="348">
        <v>1543941</v>
      </c>
      <c r="I7" s="348">
        <v>427830</v>
      </c>
      <c r="J7" s="348">
        <v>1144681</v>
      </c>
      <c r="K7" s="348"/>
      <c r="L7" s="348">
        <v>882220</v>
      </c>
      <c r="M7" s="348">
        <v>151703</v>
      </c>
      <c r="N7" s="348">
        <v>933828</v>
      </c>
      <c r="O7" s="348">
        <v>248971</v>
      </c>
      <c r="P7" s="348">
        <v>268016</v>
      </c>
      <c r="R7" s="343">
        <f t="shared" si="0"/>
        <v>0</v>
      </c>
    </row>
    <row r="8" spans="1:18" ht="12.75">
      <c r="A8" s="344" t="s">
        <v>25</v>
      </c>
      <c r="B8" s="349" t="s">
        <v>297</v>
      </c>
      <c r="C8" s="346">
        <f>E8+'[4]TONGCONG_Bieu02'!C15</f>
        <v>6468517</v>
      </c>
      <c r="D8" s="346">
        <f>E8+'[5]02'!Q12</f>
        <v>1991385</v>
      </c>
      <c r="E8" s="347">
        <f aca="true" t="shared" si="1" ref="E8:E33">SUM(G8:P8)</f>
        <v>519368</v>
      </c>
      <c r="G8" s="348">
        <v>0</v>
      </c>
      <c r="H8" s="348">
        <v>414587</v>
      </c>
      <c r="I8" s="348">
        <v>0</v>
      </c>
      <c r="J8" s="348">
        <v>47087</v>
      </c>
      <c r="K8" s="348"/>
      <c r="L8" s="348">
        <v>13208</v>
      </c>
      <c r="M8" s="348">
        <v>10899</v>
      </c>
      <c r="N8" s="348">
        <v>33587</v>
      </c>
      <c r="O8" s="348"/>
      <c r="P8" s="348"/>
      <c r="R8" s="343">
        <f t="shared" si="0"/>
        <v>0</v>
      </c>
    </row>
    <row r="9" spans="1:18" ht="12.75">
      <c r="A9" s="344" t="s">
        <v>26</v>
      </c>
      <c r="B9" s="349" t="s">
        <v>298</v>
      </c>
      <c r="C9" s="346">
        <f>E9+'[4]TONGCONG_Bieu02'!C16</f>
        <v>42181</v>
      </c>
      <c r="D9" s="346">
        <f>E9+'[5]02'!Q13</f>
        <v>0</v>
      </c>
      <c r="E9" s="347">
        <f t="shared" si="1"/>
        <v>0</v>
      </c>
      <c r="G9" s="348">
        <v>0</v>
      </c>
      <c r="H9" s="348"/>
      <c r="I9" s="348">
        <v>0</v>
      </c>
      <c r="J9" s="348"/>
      <c r="K9" s="348"/>
      <c r="L9" s="348">
        <v>0</v>
      </c>
      <c r="M9" s="348">
        <v>0</v>
      </c>
      <c r="N9" s="348"/>
      <c r="O9" s="348"/>
      <c r="P9" s="348"/>
      <c r="R9" s="343">
        <f t="shared" si="0"/>
        <v>0</v>
      </c>
    </row>
    <row r="10" spans="1:18" ht="12.75">
      <c r="A10" s="344" t="s">
        <v>27</v>
      </c>
      <c r="B10" s="345" t="s">
        <v>299</v>
      </c>
      <c r="C10" s="346">
        <f>E10+'[4]TONGCONG_Bieu02'!C17</f>
        <v>221669.413</v>
      </c>
      <c r="D10" s="346">
        <f>E10+'[5]02'!Q14</f>
        <v>0</v>
      </c>
      <c r="E10" s="347">
        <f t="shared" si="1"/>
        <v>0</v>
      </c>
      <c r="G10" s="348">
        <v>0</v>
      </c>
      <c r="H10" s="348"/>
      <c r="I10" s="348">
        <v>0</v>
      </c>
      <c r="J10" s="348"/>
      <c r="K10" s="348"/>
      <c r="L10" s="348">
        <v>0</v>
      </c>
      <c r="M10" s="348">
        <v>0</v>
      </c>
      <c r="N10" s="348"/>
      <c r="O10" s="348"/>
      <c r="P10" s="348"/>
      <c r="R10" s="343">
        <f t="shared" si="0"/>
        <v>0</v>
      </c>
    </row>
    <row r="11" spans="1:18" ht="25.5">
      <c r="A11" s="344" t="s">
        <v>28</v>
      </c>
      <c r="B11" s="350" t="s">
        <v>300</v>
      </c>
      <c r="C11" s="346">
        <f>E11+'[4]TONGCONG_Bieu02'!C18</f>
        <v>811096</v>
      </c>
      <c r="D11" s="346">
        <f>E11+'[5]02'!Q15</f>
        <v>687812</v>
      </c>
      <c r="E11" s="347">
        <f t="shared" si="1"/>
        <v>0</v>
      </c>
      <c r="G11" s="348">
        <v>0</v>
      </c>
      <c r="H11" s="348"/>
      <c r="I11" s="348">
        <v>0</v>
      </c>
      <c r="J11" s="348"/>
      <c r="K11" s="348"/>
      <c r="L11" s="348">
        <v>0</v>
      </c>
      <c r="M11" s="348">
        <v>0</v>
      </c>
      <c r="N11" s="348"/>
      <c r="O11" s="348"/>
      <c r="P11" s="348"/>
      <c r="R11" s="343">
        <f t="shared" si="0"/>
        <v>0</v>
      </c>
    </row>
    <row r="12" spans="1:18" ht="12.75">
      <c r="A12" s="344" t="s">
        <v>29</v>
      </c>
      <c r="B12" s="345" t="s">
        <v>301</v>
      </c>
      <c r="C12" s="346">
        <f>E12+'[4]TONGCONG_Bieu02'!C19</f>
        <v>119973190.215</v>
      </c>
      <c r="D12" s="346">
        <f>E12+'[5]02'!Q16</f>
        <v>69931146</v>
      </c>
      <c r="E12" s="347">
        <f t="shared" si="1"/>
        <v>11171071</v>
      </c>
      <c r="G12" s="348">
        <v>462781</v>
      </c>
      <c r="H12" s="348">
        <v>412167</v>
      </c>
      <c r="I12" s="348">
        <v>571739</v>
      </c>
      <c r="J12" s="348">
        <v>1880757</v>
      </c>
      <c r="K12" s="348"/>
      <c r="L12" s="348">
        <v>1530940</v>
      </c>
      <c r="M12" s="348">
        <v>249685</v>
      </c>
      <c r="N12" s="348">
        <v>5117744</v>
      </c>
      <c r="O12" s="348">
        <v>358236</v>
      </c>
      <c r="P12" s="348">
        <v>587022</v>
      </c>
      <c r="R12" s="343">
        <f t="shared" si="0"/>
        <v>0</v>
      </c>
    </row>
    <row r="13" spans="1:18" ht="12.75">
      <c r="A13" s="344" t="s">
        <v>30</v>
      </c>
      <c r="B13" s="345" t="s">
        <v>302</v>
      </c>
      <c r="C13" s="346">
        <f>E13+'[4]TONGCONG_Bieu02'!C20</f>
        <v>24300</v>
      </c>
      <c r="D13" s="346">
        <f>E13+'[5]02'!Q17</f>
        <v>3500</v>
      </c>
      <c r="E13" s="347">
        <f t="shared" si="1"/>
        <v>0</v>
      </c>
      <c r="G13" s="348">
        <v>0</v>
      </c>
      <c r="H13" s="348"/>
      <c r="I13" s="348">
        <v>0</v>
      </c>
      <c r="J13" s="348"/>
      <c r="K13" s="348"/>
      <c r="L13" s="348">
        <v>0</v>
      </c>
      <c r="M13" s="348">
        <v>0</v>
      </c>
      <c r="N13" s="348"/>
      <c r="O13" s="348"/>
      <c r="P13" s="348"/>
      <c r="R13" s="343">
        <f t="shared" si="0"/>
        <v>0</v>
      </c>
    </row>
    <row r="14" spans="1:18" ht="12.75">
      <c r="A14" s="344" t="s">
        <v>31</v>
      </c>
      <c r="B14" s="345" t="s">
        <v>303</v>
      </c>
      <c r="C14" s="346">
        <f>E14+'[4]TONGCONG_Bieu02'!C21</f>
        <v>6039315.118</v>
      </c>
      <c r="D14" s="346">
        <f>E14+'[5]02'!Q18</f>
        <v>896343.767</v>
      </c>
      <c r="E14" s="347">
        <f t="shared" si="1"/>
        <v>229533</v>
      </c>
      <c r="G14" s="348">
        <v>0</v>
      </c>
      <c r="H14" s="348">
        <v>4607</v>
      </c>
      <c r="I14" s="348">
        <v>9793</v>
      </c>
      <c r="J14" s="348">
        <v>63157</v>
      </c>
      <c r="K14" s="348"/>
      <c r="L14" s="348">
        <v>58324</v>
      </c>
      <c r="M14" s="348">
        <v>0</v>
      </c>
      <c r="N14" s="348"/>
      <c r="O14" s="348">
        <v>51735</v>
      </c>
      <c r="P14" s="348">
        <v>41917</v>
      </c>
      <c r="R14" s="343">
        <f t="shared" si="0"/>
        <v>0</v>
      </c>
    </row>
    <row r="15" spans="1:18" ht="12.75">
      <c r="A15" s="344" t="s">
        <v>32</v>
      </c>
      <c r="B15" s="345" t="s">
        <v>304</v>
      </c>
      <c r="C15" s="346">
        <f>E15+'[4]TONGCONG_Bieu02'!C22</f>
        <v>106695</v>
      </c>
      <c r="D15" s="346">
        <f>E15+'[5]02'!Q19</f>
        <v>81496</v>
      </c>
      <c r="E15" s="347">
        <f t="shared" si="1"/>
        <v>77283</v>
      </c>
      <c r="G15" s="348">
        <v>0</v>
      </c>
      <c r="H15" s="348"/>
      <c r="I15" s="348">
        <v>0</v>
      </c>
      <c r="J15" s="348"/>
      <c r="K15" s="348"/>
      <c r="L15" s="348">
        <v>0</v>
      </c>
      <c r="M15" s="348">
        <v>0</v>
      </c>
      <c r="N15" s="348">
        <v>76669</v>
      </c>
      <c r="O15" s="348"/>
      <c r="P15" s="348">
        <v>614</v>
      </c>
      <c r="R15" s="343">
        <f t="shared" si="0"/>
        <v>0</v>
      </c>
    </row>
    <row r="16" spans="1:18" ht="12.75">
      <c r="A16" s="344" t="s">
        <v>33</v>
      </c>
      <c r="B16" s="345" t="s">
        <v>305</v>
      </c>
      <c r="C16" s="346">
        <f>E16+'[4]TONGCONG_Bieu02'!C23</f>
        <v>1730632</v>
      </c>
      <c r="D16" s="346">
        <f>E16+'[5]02'!Q20</f>
        <v>0</v>
      </c>
      <c r="E16" s="347">
        <f t="shared" si="1"/>
        <v>0</v>
      </c>
      <c r="G16" s="348">
        <v>0</v>
      </c>
      <c r="H16" s="348"/>
      <c r="I16" s="348">
        <v>0</v>
      </c>
      <c r="J16" s="348"/>
      <c r="K16" s="348"/>
      <c r="L16" s="348">
        <v>0</v>
      </c>
      <c r="M16" s="348">
        <v>0</v>
      </c>
      <c r="N16" s="348"/>
      <c r="O16" s="348"/>
      <c r="P16" s="348"/>
      <c r="R16" s="343">
        <f t="shared" si="0"/>
        <v>0</v>
      </c>
    </row>
    <row r="17" spans="1:18" ht="12.75">
      <c r="A17" s="344" t="s">
        <v>34</v>
      </c>
      <c r="B17" s="345" t="s">
        <v>306</v>
      </c>
      <c r="C17" s="346">
        <f>E17+'[4]TONGCONG_Bieu02'!C24</f>
        <v>0</v>
      </c>
      <c r="D17" s="346">
        <f>E17+'[5]02'!Q21</f>
        <v>0</v>
      </c>
      <c r="E17" s="347">
        <f t="shared" si="1"/>
        <v>0</v>
      </c>
      <c r="G17" s="348">
        <v>0</v>
      </c>
      <c r="H17" s="348"/>
      <c r="I17" s="348">
        <v>0</v>
      </c>
      <c r="J17" s="348"/>
      <c r="K17" s="348"/>
      <c r="L17" s="348">
        <v>0</v>
      </c>
      <c r="M17" s="348">
        <v>0</v>
      </c>
      <c r="N17" s="348"/>
      <c r="O17" s="348"/>
      <c r="P17" s="348"/>
      <c r="R17" s="343">
        <f t="shared" si="0"/>
        <v>0</v>
      </c>
    </row>
    <row r="18" spans="1:18" ht="12.75">
      <c r="A18" s="344" t="s">
        <v>35</v>
      </c>
      <c r="B18" s="345" t="s">
        <v>307</v>
      </c>
      <c r="C18" s="346">
        <f>E18+'[4]TONGCONG_Bieu02'!C25</f>
        <v>0</v>
      </c>
      <c r="D18" s="346">
        <f>E18+'[5]02'!Q22</f>
        <v>0</v>
      </c>
      <c r="E18" s="347">
        <f t="shared" si="1"/>
        <v>0</v>
      </c>
      <c r="G18" s="348">
        <v>0</v>
      </c>
      <c r="H18" s="348"/>
      <c r="I18" s="348">
        <v>0</v>
      </c>
      <c r="J18" s="348"/>
      <c r="K18" s="348"/>
      <c r="L18" s="348">
        <v>0</v>
      </c>
      <c r="M18" s="348">
        <v>0</v>
      </c>
      <c r="N18" s="348"/>
      <c r="O18" s="348"/>
      <c r="P18" s="348"/>
      <c r="R18" s="343">
        <f t="shared" si="0"/>
        <v>0</v>
      </c>
    </row>
    <row r="19" spans="1:18" ht="12.75">
      <c r="A19" s="344" t="s">
        <v>36</v>
      </c>
      <c r="B19" s="345" t="s">
        <v>308</v>
      </c>
      <c r="C19" s="346">
        <f>E19+'[4]TONGCONG_Bieu02'!C26</f>
        <v>800268.19</v>
      </c>
      <c r="D19" s="346">
        <f>E19+'[5]02'!Q23</f>
        <v>0</v>
      </c>
      <c r="E19" s="347">
        <f t="shared" si="1"/>
        <v>0</v>
      </c>
      <c r="G19" s="348">
        <v>0</v>
      </c>
      <c r="H19" s="348"/>
      <c r="I19" s="348">
        <v>0</v>
      </c>
      <c r="J19" s="348"/>
      <c r="K19" s="348"/>
      <c r="L19" s="348">
        <v>0</v>
      </c>
      <c r="M19" s="348">
        <v>0</v>
      </c>
      <c r="N19" s="348"/>
      <c r="O19" s="348"/>
      <c r="P19" s="348"/>
      <c r="R19" s="343">
        <f t="shared" si="0"/>
        <v>0</v>
      </c>
    </row>
    <row r="20" spans="1:18" ht="12.75">
      <c r="A20" s="337" t="s">
        <v>57</v>
      </c>
      <c r="B20" s="351" t="s">
        <v>309</v>
      </c>
      <c r="C20" s="339">
        <f>SUM(C21:C33)</f>
        <v>1991943870.001</v>
      </c>
      <c r="D20" s="339">
        <f>SUM(D21:D33)</f>
        <v>1111975805.813</v>
      </c>
      <c r="E20" s="340">
        <f>SUM(E21:E33)</f>
        <v>320812473</v>
      </c>
      <c r="G20" s="341">
        <v>55214691</v>
      </c>
      <c r="H20" s="341">
        <v>61484460</v>
      </c>
      <c r="I20" s="341">
        <v>48993359</v>
      </c>
      <c r="J20" s="341">
        <v>40462724</v>
      </c>
      <c r="K20" s="341">
        <f>SUM(K21:K33)</f>
        <v>0</v>
      </c>
      <c r="L20" s="341">
        <v>54816240</v>
      </c>
      <c r="M20" s="341">
        <v>6569283</v>
      </c>
      <c r="N20" s="341">
        <v>36025540</v>
      </c>
      <c r="O20" s="341">
        <v>7811975</v>
      </c>
      <c r="P20" s="341">
        <v>9434201</v>
      </c>
      <c r="Q20" s="342" t="str">
        <f>IF(AND(E20=SUM(G20:P20),SUM(G20:P20)=SUM(G21:P33)),"Đúng","Sai")</f>
        <v>Đúng</v>
      </c>
      <c r="R20" s="343">
        <f t="shared" si="0"/>
        <v>0</v>
      </c>
    </row>
    <row r="21" spans="1:18" ht="12.75">
      <c r="A21" s="344" t="s">
        <v>24</v>
      </c>
      <c r="B21" s="345" t="s">
        <v>296</v>
      </c>
      <c r="C21" s="346">
        <f>E21+'[5]02'!D25</f>
        <v>1542179713</v>
      </c>
      <c r="D21" s="346">
        <f>E21+'[5]02'!Q25</f>
        <v>970088571.8859999</v>
      </c>
      <c r="E21" s="347">
        <f t="shared" si="1"/>
        <v>281824475</v>
      </c>
      <c r="G21" s="348">
        <v>47452689</v>
      </c>
      <c r="H21" s="348">
        <v>42784716</v>
      </c>
      <c r="I21" s="348">
        <v>47296990</v>
      </c>
      <c r="J21" s="348">
        <v>38711688</v>
      </c>
      <c r="K21" s="348"/>
      <c r="L21" s="348">
        <v>53066027</v>
      </c>
      <c r="M21" s="348">
        <v>6315550</v>
      </c>
      <c r="N21" s="348">
        <v>29591940</v>
      </c>
      <c r="O21" s="348">
        <v>7519057</v>
      </c>
      <c r="P21" s="348">
        <v>9085818</v>
      </c>
      <c r="R21" s="343">
        <f t="shared" si="0"/>
        <v>0</v>
      </c>
    </row>
    <row r="22" spans="1:18" ht="12.75">
      <c r="A22" s="344" t="s">
        <v>25</v>
      </c>
      <c r="B22" s="349" t="s">
        <v>297</v>
      </c>
      <c r="C22" s="346">
        <f>E22+'[5]02'!D26</f>
        <v>224718912</v>
      </c>
      <c r="D22" s="346">
        <f>E22+'[5]02'!Q26</f>
        <v>60502185</v>
      </c>
      <c r="E22" s="347">
        <f t="shared" si="1"/>
        <v>22887611</v>
      </c>
      <c r="G22" s="348">
        <v>282075</v>
      </c>
      <c r="H22" s="348">
        <v>17034164</v>
      </c>
      <c r="I22" s="348">
        <v>1587644</v>
      </c>
      <c r="J22" s="348"/>
      <c r="K22" s="348"/>
      <c r="L22" s="348">
        <v>280167</v>
      </c>
      <c r="M22" s="348">
        <v>0</v>
      </c>
      <c r="N22" s="348">
        <v>3703561</v>
      </c>
      <c r="O22" s="348"/>
      <c r="P22" s="348"/>
      <c r="R22" s="343">
        <f t="shared" si="0"/>
        <v>0</v>
      </c>
    </row>
    <row r="23" spans="1:18" ht="12.75">
      <c r="A23" s="344" t="s">
        <v>26</v>
      </c>
      <c r="B23" s="349" t="s">
        <v>298</v>
      </c>
      <c r="C23" s="346">
        <f>E23+'[5]02'!D27</f>
        <v>112350392</v>
      </c>
      <c r="D23" s="346">
        <f>E23+'[5]02'!Q27</f>
        <v>24826154.927</v>
      </c>
      <c r="E23" s="347">
        <f t="shared" si="1"/>
        <v>1798194</v>
      </c>
      <c r="G23" s="348">
        <v>0</v>
      </c>
      <c r="H23" s="348"/>
      <c r="I23" s="348">
        <v>0</v>
      </c>
      <c r="J23" s="348"/>
      <c r="K23" s="348"/>
      <c r="L23" s="348">
        <v>0</v>
      </c>
      <c r="M23" s="348">
        <v>0</v>
      </c>
      <c r="N23" s="348">
        <v>1798194</v>
      </c>
      <c r="O23" s="348"/>
      <c r="P23" s="348"/>
      <c r="R23" s="343">
        <f t="shared" si="0"/>
        <v>0</v>
      </c>
    </row>
    <row r="24" spans="1:18" ht="12.75">
      <c r="A24" s="344" t="s">
        <v>27</v>
      </c>
      <c r="B24" s="345" t="s">
        <v>299</v>
      </c>
      <c r="C24" s="346">
        <f>E24+'[5]02'!D28</f>
        <v>0</v>
      </c>
      <c r="D24" s="346">
        <f>E24+'[5]02'!Q28</f>
        <v>0</v>
      </c>
      <c r="E24" s="347">
        <f t="shared" si="1"/>
        <v>0</v>
      </c>
      <c r="G24" s="348">
        <v>0</v>
      </c>
      <c r="H24" s="348"/>
      <c r="I24" s="348">
        <v>0</v>
      </c>
      <c r="J24" s="348"/>
      <c r="K24" s="348"/>
      <c r="L24" s="348">
        <v>0</v>
      </c>
      <c r="M24" s="348">
        <v>0</v>
      </c>
      <c r="N24" s="348"/>
      <c r="O24" s="348"/>
      <c r="P24" s="348"/>
      <c r="R24" s="343">
        <f t="shared" si="0"/>
        <v>0</v>
      </c>
    </row>
    <row r="25" spans="1:18" ht="25.5">
      <c r="A25" s="344" t="s">
        <v>28</v>
      </c>
      <c r="B25" s="350" t="s">
        <v>300</v>
      </c>
      <c r="C25" s="346">
        <f>E25+'[5]02'!D29</f>
        <v>0</v>
      </c>
      <c r="D25" s="346">
        <f>E25+'[5]02'!Q29</f>
        <v>0</v>
      </c>
      <c r="E25" s="347">
        <f t="shared" si="1"/>
        <v>0</v>
      </c>
      <c r="G25" s="348">
        <v>0</v>
      </c>
      <c r="H25" s="348"/>
      <c r="I25" s="348">
        <v>0</v>
      </c>
      <c r="J25" s="348"/>
      <c r="K25" s="348"/>
      <c r="L25" s="348">
        <v>0</v>
      </c>
      <c r="M25" s="348">
        <v>0</v>
      </c>
      <c r="N25" s="348"/>
      <c r="O25" s="348"/>
      <c r="P25" s="348"/>
      <c r="R25" s="343">
        <f t="shared" si="0"/>
        <v>0</v>
      </c>
    </row>
    <row r="26" spans="1:18" ht="12.75">
      <c r="A26" s="344" t="s">
        <v>29</v>
      </c>
      <c r="B26" s="345" t="s">
        <v>301</v>
      </c>
      <c r="C26" s="346">
        <f>E26+'[5]02'!D30</f>
        <v>82316880</v>
      </c>
      <c r="D26" s="346">
        <f>E26+'[5]02'!Q30</f>
        <v>43371740</v>
      </c>
      <c r="E26" s="347">
        <f t="shared" si="1"/>
        <v>11434992</v>
      </c>
      <c r="G26" s="348">
        <v>7264403</v>
      </c>
      <c r="H26" s="348">
        <v>1344527</v>
      </c>
      <c r="I26" s="348">
        <v>61025</v>
      </c>
      <c r="J26" s="348">
        <v>1179860</v>
      </c>
      <c r="K26" s="348"/>
      <c r="L26" s="348">
        <v>802464</v>
      </c>
      <c r="M26" s="348">
        <v>70083</v>
      </c>
      <c r="N26" s="348">
        <v>386064</v>
      </c>
      <c r="O26" s="348"/>
      <c r="P26" s="348">
        <v>326566</v>
      </c>
      <c r="R26" s="343">
        <f t="shared" si="0"/>
        <v>0</v>
      </c>
    </row>
    <row r="27" spans="1:18" ht="12.75">
      <c r="A27" s="344" t="s">
        <v>30</v>
      </c>
      <c r="B27" s="345" t="s">
        <v>302</v>
      </c>
      <c r="C27" s="346">
        <f>E27+'[5]02'!D31</f>
        <v>0</v>
      </c>
      <c r="D27" s="346">
        <f>E27+'[5]02'!Q31</f>
        <v>0</v>
      </c>
      <c r="E27" s="347">
        <f t="shared" si="1"/>
        <v>0</v>
      </c>
      <c r="G27" s="348">
        <v>0</v>
      </c>
      <c r="H27" s="348"/>
      <c r="I27" s="348">
        <v>0</v>
      </c>
      <c r="J27" s="348"/>
      <c r="K27" s="348"/>
      <c r="L27" s="348">
        <v>0</v>
      </c>
      <c r="M27" s="348">
        <v>0</v>
      </c>
      <c r="N27" s="348"/>
      <c r="O27" s="348"/>
      <c r="P27" s="348"/>
      <c r="R27" s="343">
        <f t="shared" si="0"/>
        <v>0</v>
      </c>
    </row>
    <row r="28" spans="1:18" ht="12.75">
      <c r="A28" s="344" t="s">
        <v>31</v>
      </c>
      <c r="B28" s="345" t="s">
        <v>303</v>
      </c>
      <c r="C28" s="346">
        <f>E28+'[5]02'!D32</f>
        <v>25506821.001000002</v>
      </c>
      <c r="D28" s="346">
        <f>E28+'[5]02'!Q32</f>
        <v>11248472</v>
      </c>
      <c r="E28" s="347">
        <f t="shared" si="1"/>
        <v>2595986</v>
      </c>
      <c r="G28" s="348">
        <v>0</v>
      </c>
      <c r="H28" s="348">
        <v>285829</v>
      </c>
      <c r="I28" s="348">
        <v>47700</v>
      </c>
      <c r="J28" s="348">
        <v>571176</v>
      </c>
      <c r="K28" s="348"/>
      <c r="L28" s="348">
        <v>667582</v>
      </c>
      <c r="M28" s="348">
        <v>183650</v>
      </c>
      <c r="N28" s="348">
        <v>545781</v>
      </c>
      <c r="O28" s="348">
        <v>292918</v>
      </c>
      <c r="P28" s="348">
        <v>1350</v>
      </c>
      <c r="R28" s="343">
        <f t="shared" si="0"/>
        <v>0</v>
      </c>
    </row>
    <row r="29" spans="1:18" ht="12.75">
      <c r="A29" s="344" t="s">
        <v>32</v>
      </c>
      <c r="B29" s="345" t="s">
        <v>304</v>
      </c>
      <c r="C29" s="346">
        <f>E29+'[5]02'!D33</f>
        <v>1564729</v>
      </c>
      <c r="D29" s="346">
        <f>E29+'[5]02'!Q33</f>
        <v>823247</v>
      </c>
      <c r="E29" s="347">
        <f t="shared" si="1"/>
        <v>55691</v>
      </c>
      <c r="G29" s="348">
        <v>0</v>
      </c>
      <c r="H29" s="348">
        <v>35224</v>
      </c>
      <c r="I29" s="348">
        <v>0</v>
      </c>
      <c r="J29" s="348"/>
      <c r="K29" s="348"/>
      <c r="L29" s="348">
        <v>0</v>
      </c>
      <c r="M29" s="348">
        <v>0</v>
      </c>
      <c r="N29" s="348"/>
      <c r="O29" s="348"/>
      <c r="P29" s="348">
        <v>20467</v>
      </c>
      <c r="R29" s="343">
        <f t="shared" si="0"/>
        <v>0</v>
      </c>
    </row>
    <row r="30" spans="1:18" ht="12.75">
      <c r="A30" s="344" t="s">
        <v>33</v>
      </c>
      <c r="B30" s="345" t="s">
        <v>305</v>
      </c>
      <c r="C30" s="346">
        <f>E30+'[5]02'!D34</f>
        <v>0</v>
      </c>
      <c r="D30" s="346">
        <f>E30+'[5]02'!Q34</f>
        <v>0</v>
      </c>
      <c r="E30" s="347">
        <f t="shared" si="1"/>
        <v>0</v>
      </c>
      <c r="G30" s="348">
        <v>0</v>
      </c>
      <c r="H30" s="348"/>
      <c r="I30" s="348">
        <v>0</v>
      </c>
      <c r="J30" s="348"/>
      <c r="K30" s="348"/>
      <c r="L30" s="348">
        <v>0</v>
      </c>
      <c r="M30" s="348">
        <v>0</v>
      </c>
      <c r="N30" s="348"/>
      <c r="O30" s="348"/>
      <c r="P30" s="348"/>
      <c r="R30" s="343">
        <f t="shared" si="0"/>
        <v>0</v>
      </c>
    </row>
    <row r="31" spans="1:18" ht="12.75">
      <c r="A31" s="344" t="s">
        <v>34</v>
      </c>
      <c r="B31" s="345" t="s">
        <v>306</v>
      </c>
      <c r="C31" s="346">
        <f>E31+'[5]02'!D35</f>
        <v>3306423</v>
      </c>
      <c r="D31" s="346">
        <f>E31+'[5]02'!Q35</f>
        <v>1115435</v>
      </c>
      <c r="E31" s="347">
        <f t="shared" si="1"/>
        <v>215524</v>
      </c>
      <c r="G31" s="348">
        <v>215524</v>
      </c>
      <c r="H31" s="348"/>
      <c r="I31" s="348">
        <v>0</v>
      </c>
      <c r="J31" s="348"/>
      <c r="K31" s="348"/>
      <c r="L31" s="348">
        <v>0</v>
      </c>
      <c r="M31" s="348">
        <v>0</v>
      </c>
      <c r="N31" s="348"/>
      <c r="O31" s="348"/>
      <c r="P31" s="348"/>
      <c r="R31" s="343">
        <f t="shared" si="0"/>
        <v>0</v>
      </c>
    </row>
    <row r="32" spans="1:18" ht="12.75">
      <c r="A32" s="344" t="s">
        <v>35</v>
      </c>
      <c r="B32" s="345" t="s">
        <v>307</v>
      </c>
      <c r="C32" s="346">
        <f>E32+'[5]02'!D36</f>
        <v>0</v>
      </c>
      <c r="D32" s="346">
        <f>E32+'[5]02'!Q36</f>
        <v>0</v>
      </c>
      <c r="E32" s="347">
        <f t="shared" si="1"/>
        <v>0</v>
      </c>
      <c r="G32" s="348">
        <v>0</v>
      </c>
      <c r="H32" s="348"/>
      <c r="I32" s="348">
        <v>0</v>
      </c>
      <c r="J32" s="348"/>
      <c r="K32" s="348"/>
      <c r="L32" s="348">
        <v>0</v>
      </c>
      <c r="M32" s="348">
        <v>0</v>
      </c>
      <c r="N32" s="348"/>
      <c r="O32" s="348"/>
      <c r="P32" s="348"/>
      <c r="R32" s="343">
        <f t="shared" si="0"/>
        <v>0</v>
      </c>
    </row>
    <row r="33" spans="1:18" ht="12.75">
      <c r="A33" s="344" t="s">
        <v>36</v>
      </c>
      <c r="B33" s="345" t="s">
        <v>308</v>
      </c>
      <c r="C33" s="346">
        <f>E33+'[5]02'!D37</f>
        <v>0</v>
      </c>
      <c r="D33" s="346">
        <f>E33+'[5]02'!Q37</f>
        <v>0</v>
      </c>
      <c r="E33" s="347">
        <f t="shared" si="1"/>
        <v>0</v>
      </c>
      <c r="G33" s="348">
        <v>0</v>
      </c>
      <c r="H33" s="348"/>
      <c r="I33" s="348">
        <v>0</v>
      </c>
      <c r="J33" s="348"/>
      <c r="K33" s="348"/>
      <c r="L33" s="348">
        <v>0</v>
      </c>
      <c r="M33" s="348">
        <v>0</v>
      </c>
      <c r="N33" s="348"/>
      <c r="O33" s="348"/>
      <c r="P33" s="348"/>
      <c r="R33" s="343">
        <f t="shared" si="0"/>
        <v>0</v>
      </c>
    </row>
    <row r="34" spans="1:18" s="358" customFormat="1" ht="17.25" customHeight="1">
      <c r="A34" s="352" t="s">
        <v>310</v>
      </c>
      <c r="B34" s="353" t="s">
        <v>311</v>
      </c>
      <c r="C34" s="353">
        <f>C6+C20</f>
        <v>2175957992.309</v>
      </c>
      <c r="D34" s="353">
        <f>D6+D20</f>
        <v>1200630908.859</v>
      </c>
      <c r="E34" s="354">
        <f>E6+E20</f>
        <v>338410918</v>
      </c>
      <c r="F34" s="355" t="str">
        <f>IF(E34='[4]PTBieu02'!C36+'[4]PTBieu02'!D36,"Đúng","Sai")</f>
        <v>Đúng</v>
      </c>
      <c r="G34" s="356">
        <f>G6+G20</f>
        <v>55677472</v>
      </c>
      <c r="H34" s="356">
        <f aca="true" t="shared" si="2" ref="H34:P34">H6+H20</f>
        <v>63859762</v>
      </c>
      <c r="I34" s="356">
        <f t="shared" si="2"/>
        <v>50002721</v>
      </c>
      <c r="J34" s="356">
        <f t="shared" si="2"/>
        <v>43598406</v>
      </c>
      <c r="K34" s="356">
        <f t="shared" si="2"/>
        <v>0</v>
      </c>
      <c r="L34" s="356">
        <f t="shared" si="2"/>
        <v>57300932</v>
      </c>
      <c r="M34" s="356">
        <f t="shared" si="2"/>
        <v>6981570</v>
      </c>
      <c r="N34" s="356">
        <f t="shared" si="2"/>
        <v>42187368</v>
      </c>
      <c r="O34" s="356">
        <f t="shared" si="2"/>
        <v>8470917</v>
      </c>
      <c r="P34" s="356">
        <f t="shared" si="2"/>
        <v>10331770</v>
      </c>
      <c r="Q34" s="357" t="str">
        <f>IF(E34=SUM(G34:P34),"Đúng","Sai")</f>
        <v>Đúng</v>
      </c>
      <c r="R34" s="358">
        <f>E34-SUM(G34:P34)</f>
        <v>0</v>
      </c>
    </row>
    <row r="35" spans="5:16" s="359" customFormat="1" ht="11.25">
      <c r="E35" s="359">
        <f>E34+'[4]TONGCONG_Bieu02'!D12</f>
        <v>2134978758.534</v>
      </c>
      <c r="F35" s="359">
        <f>SUM(G35:P35)</f>
        <v>2134978758.534</v>
      </c>
      <c r="G35" s="359">
        <f>G34+'[4]PNV'!D12</f>
        <v>306851476</v>
      </c>
      <c r="H35" s="359">
        <f>H34+'[4]TP'!D12</f>
        <v>398643632</v>
      </c>
      <c r="I35" s="359">
        <f>'[4]PLChuaĐK_Tien'!I34+'[4]HT'!D12</f>
        <v>268136324</v>
      </c>
      <c r="J35" s="359">
        <f>J34+'[4]DMC'!D12</f>
        <v>107878486</v>
      </c>
      <c r="K35" s="359">
        <f>K34+'[4]CT'!D12</f>
        <v>126029118.53400001</v>
      </c>
      <c r="L35" s="359">
        <f>L34+'[4]TB'!D12</f>
        <v>261333206</v>
      </c>
      <c r="M35" s="359">
        <f>M34+'[4]TC'!D12</f>
        <v>337056351</v>
      </c>
      <c r="N35" s="359">
        <f>N34+'[4]GD'!D12</f>
        <v>143413001</v>
      </c>
      <c r="O35" s="359">
        <f>O34+'[4]TRB'!D12</f>
        <v>122630393</v>
      </c>
      <c r="P35" s="359">
        <f>P34+'[4]BC'!D12</f>
        <v>63006771</v>
      </c>
    </row>
    <row r="36" spans="4:13" s="182" customFormat="1" ht="11.25">
      <c r="D36" s="360" t="s">
        <v>318</v>
      </c>
      <c r="E36" s="359">
        <f>C38-E35</f>
        <v>0.4660000801086426</v>
      </c>
      <c r="G36" s="359">
        <f>SUM(H35:P35)</f>
        <v>1828127282.534</v>
      </c>
      <c r="H36" s="182" t="s">
        <v>319</v>
      </c>
      <c r="K36" s="359"/>
      <c r="M36" s="359"/>
    </row>
    <row r="37" spans="7:13" ht="12.75">
      <c r="G37" s="361"/>
      <c r="K37" s="330"/>
      <c r="M37" s="362"/>
    </row>
    <row r="38" spans="2:3" s="330" customFormat="1" ht="12.75">
      <c r="B38" s="330" t="s">
        <v>320</v>
      </c>
      <c r="C38" s="330">
        <v>2134978759</v>
      </c>
    </row>
  </sheetData>
  <sheetProtection/>
  <mergeCells count="6">
    <mergeCell ref="A1:E1"/>
    <mergeCell ref="A2:E2"/>
    <mergeCell ref="C3:E3"/>
    <mergeCell ref="A4:A5"/>
    <mergeCell ref="B4:B5"/>
    <mergeCell ref="C4:E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16"/>
  <sheetViews>
    <sheetView view="pageBreakPreview" zoomScaleNormal="70" zoomScaleSheetLayoutView="100" zoomScalePageLayoutView="0" workbookViewId="0" topLeftCell="A4">
      <selection activeCell="G8" sqref="G8"/>
    </sheetView>
  </sheetViews>
  <sheetFormatPr defaultColWidth="8.88671875" defaultRowHeight="16.5"/>
  <cols>
    <col min="1" max="1" width="4.88671875" style="187" customWidth="1"/>
    <col min="2" max="2" width="29.88671875" style="187" customWidth="1"/>
    <col min="3" max="3" width="10.10546875" style="187" customWidth="1"/>
    <col min="4" max="4" width="9.99609375" style="187" customWidth="1"/>
    <col min="5" max="5" width="8.88671875" style="368" customWidth="1"/>
    <col min="6" max="6" width="15.3359375" style="187" customWidth="1"/>
    <col min="7" max="7" width="15.88671875" style="187" customWidth="1"/>
    <col min="8" max="8" width="13.3359375" style="368" customWidth="1"/>
    <col min="9" max="9" width="10.10546875" style="187" customWidth="1"/>
    <col min="10" max="10" width="0.671875" style="187" customWidth="1"/>
    <col min="11" max="16384" width="8.88671875" style="187" customWidth="1"/>
  </cols>
  <sheetData>
    <row r="1" spans="1:9" ht="16.5">
      <c r="A1" s="468" t="s">
        <v>327</v>
      </c>
      <c r="B1" s="468"/>
      <c r="C1" s="468"/>
      <c r="D1" s="468"/>
      <c r="E1" s="468"/>
      <c r="F1" s="468"/>
      <c r="G1" s="468"/>
      <c r="H1" s="468"/>
      <c r="I1" s="468"/>
    </row>
    <row r="2" spans="1:8" ht="17.25">
      <c r="A2" s="469" t="str">
        <f>HGB_Viec!E2</f>
        <v>8 tháng 2020 (Từ ngày 01/10/2019 đến ngày 31/5/2020)</v>
      </c>
      <c r="B2" s="469"/>
      <c r="C2" s="469"/>
      <c r="D2" s="469"/>
      <c r="E2" s="469"/>
      <c r="F2" s="469"/>
      <c r="G2" s="469"/>
      <c r="H2" s="469"/>
    </row>
    <row r="4" spans="1:9" s="363" customFormat="1" ht="101.25" customHeight="1">
      <c r="A4" s="364" t="s">
        <v>280</v>
      </c>
      <c r="B4" s="364" t="s">
        <v>221</v>
      </c>
      <c r="C4" s="376" t="s">
        <v>333</v>
      </c>
      <c r="D4" s="376" t="s">
        <v>322</v>
      </c>
      <c r="E4" s="377" t="s">
        <v>323</v>
      </c>
      <c r="F4" s="376" t="s">
        <v>332</v>
      </c>
      <c r="G4" s="376" t="s">
        <v>324</v>
      </c>
      <c r="H4" s="377" t="s">
        <v>325</v>
      </c>
      <c r="I4" s="377" t="s">
        <v>326</v>
      </c>
    </row>
    <row r="5" spans="1:9" s="365" customFormat="1" ht="18" customHeight="1">
      <c r="A5" s="366">
        <v>1</v>
      </c>
      <c r="B5" s="366">
        <v>2</v>
      </c>
      <c r="C5" s="366">
        <v>3</v>
      </c>
      <c r="D5" s="366">
        <v>4</v>
      </c>
      <c r="E5" s="366">
        <v>5</v>
      </c>
      <c r="F5" s="366">
        <v>6</v>
      </c>
      <c r="G5" s="366">
        <v>7</v>
      </c>
      <c r="H5" s="366">
        <v>8</v>
      </c>
      <c r="I5" s="366">
        <v>9</v>
      </c>
    </row>
    <row r="6" spans="1:9" s="368" customFormat="1" ht="24" customHeight="1">
      <c r="A6" s="370" t="s">
        <v>195</v>
      </c>
      <c r="B6" s="371" t="s">
        <v>311</v>
      </c>
      <c r="C6" s="372">
        <f aca="true" t="shared" si="0" ref="C6:H6">SUM(C7:C16)</f>
        <v>11628</v>
      </c>
      <c r="D6" s="372">
        <f t="shared" si="0"/>
        <v>11585</v>
      </c>
      <c r="E6" s="372">
        <f t="shared" si="0"/>
        <v>43</v>
      </c>
      <c r="F6" s="372">
        <f t="shared" si="0"/>
        <v>1771676415.534</v>
      </c>
      <c r="G6" s="372">
        <f t="shared" si="0"/>
        <v>1768614489.922</v>
      </c>
      <c r="H6" s="372">
        <f t="shared" si="0"/>
        <v>3061925.6120000184</v>
      </c>
      <c r="I6" s="372">
        <f>COUNTIF(I7:I16,"Tăng TDR")</f>
        <v>3</v>
      </c>
    </row>
    <row r="7" spans="1:9" ht="22.5" customHeight="1">
      <c r="A7" s="367" t="s">
        <v>24</v>
      </c>
      <c r="B7" s="369" t="s">
        <v>242</v>
      </c>
      <c r="C7" s="373">
        <v>310</v>
      </c>
      <c r="D7" s="373">
        <f>HGB_Viec!E11</f>
        <v>310</v>
      </c>
      <c r="E7" s="374">
        <f>C7-D7</f>
        <v>0</v>
      </c>
      <c r="F7" s="373">
        <v>251174004</v>
      </c>
      <c r="G7" s="373">
        <f>HGB_Tien!D11</f>
        <v>251174004</v>
      </c>
      <c r="H7" s="374">
        <f>F7-G7</f>
        <v>0</v>
      </c>
      <c r="I7" s="375">
        <f>IF(E7&lt;&gt;0,"Tăng TDR","")</f>
      </c>
    </row>
    <row r="8" spans="1:9" ht="22.5" customHeight="1">
      <c r="A8" s="367" t="s">
        <v>25</v>
      </c>
      <c r="B8" s="369" t="s">
        <v>197</v>
      </c>
      <c r="C8" s="373">
        <v>1254</v>
      </c>
      <c r="D8" s="373">
        <f>HGB_Viec!E12</f>
        <v>1254</v>
      </c>
      <c r="E8" s="374">
        <f aca="true" t="shared" si="1" ref="E8:E16">C8-D8</f>
        <v>0</v>
      </c>
      <c r="F8" s="373">
        <v>315399374</v>
      </c>
      <c r="G8" s="373">
        <f>HGB_Tien!D12</f>
        <v>315399374</v>
      </c>
      <c r="H8" s="374">
        <f aca="true" t="shared" si="2" ref="H8:H16">F8-G8</f>
        <v>0</v>
      </c>
      <c r="I8" s="375">
        <f aca="true" t="shared" si="3" ref="I8:I16">IF(E8&lt;&gt;0,"Tăng TDR","")</f>
      </c>
    </row>
    <row r="9" spans="1:9" ht="22.5" customHeight="1">
      <c r="A9" s="367" t="s">
        <v>26</v>
      </c>
      <c r="B9" s="369" t="s">
        <v>243</v>
      </c>
      <c r="C9" s="373">
        <v>1596</v>
      </c>
      <c r="D9" s="373">
        <f>HGB_Viec!E13</f>
        <v>1596</v>
      </c>
      <c r="E9" s="374">
        <f t="shared" si="1"/>
        <v>0</v>
      </c>
      <c r="F9" s="373">
        <v>218133603</v>
      </c>
      <c r="G9" s="373">
        <f>HGB_Tien!D13</f>
        <v>218133603</v>
      </c>
      <c r="H9" s="374">
        <f t="shared" si="2"/>
        <v>0</v>
      </c>
      <c r="I9" s="375">
        <f t="shared" si="3"/>
      </c>
    </row>
    <row r="10" spans="1:9" ht="22.5" customHeight="1">
      <c r="A10" s="367" t="s">
        <v>27</v>
      </c>
      <c r="B10" s="369" t="s">
        <v>245</v>
      </c>
      <c r="C10" s="373">
        <v>825</v>
      </c>
      <c r="D10" s="373">
        <f>HGB_Viec!E14</f>
        <v>825</v>
      </c>
      <c r="E10" s="374">
        <f t="shared" si="1"/>
        <v>0</v>
      </c>
      <c r="F10" s="373">
        <v>64280080</v>
      </c>
      <c r="G10" s="373">
        <f>HGB_Tien!D14</f>
        <v>64280080</v>
      </c>
      <c r="H10" s="374">
        <f t="shared" si="2"/>
        <v>0</v>
      </c>
      <c r="I10" s="375">
        <f t="shared" si="3"/>
      </c>
    </row>
    <row r="11" spans="1:9" ht="22.5" customHeight="1">
      <c r="A11" s="367" t="s">
        <v>28</v>
      </c>
      <c r="B11" s="369" t="s">
        <v>246</v>
      </c>
      <c r="C11" s="373">
        <v>1282</v>
      </c>
      <c r="D11" s="373">
        <f>HGB_Viec!E15</f>
        <v>1235</v>
      </c>
      <c r="E11" s="374">
        <f t="shared" si="1"/>
        <v>47</v>
      </c>
      <c r="F11" s="373">
        <v>121411614.53400001</v>
      </c>
      <c r="G11" s="373">
        <f>HGB_Tien!D15</f>
        <v>120753750.92199999</v>
      </c>
      <c r="H11" s="374">
        <f t="shared" si="2"/>
        <v>657863.6120000184</v>
      </c>
      <c r="I11" s="375" t="str">
        <f>IF(E11&lt;&gt;0,"Tăng TDR","")</f>
        <v>Tăng TDR</v>
      </c>
    </row>
    <row r="12" spans="1:9" ht="22.5" customHeight="1">
      <c r="A12" s="367" t="s">
        <v>29</v>
      </c>
      <c r="B12" s="369" t="s">
        <v>247</v>
      </c>
      <c r="C12" s="373">
        <v>1311</v>
      </c>
      <c r="D12" s="373">
        <f>HGB_Viec!E16</f>
        <v>1316</v>
      </c>
      <c r="E12" s="374">
        <f t="shared" si="1"/>
        <v>-5</v>
      </c>
      <c r="F12" s="373">
        <v>204032274</v>
      </c>
      <c r="G12" s="373">
        <f>HGB_Tien!D16</f>
        <v>204060995</v>
      </c>
      <c r="H12" s="374">
        <f t="shared" si="2"/>
        <v>-28721</v>
      </c>
      <c r="I12" s="375" t="str">
        <f t="shared" si="3"/>
        <v>Tăng TDR</v>
      </c>
    </row>
    <row r="13" spans="1:9" ht="22.5" customHeight="1">
      <c r="A13" s="367" t="s">
        <v>30</v>
      </c>
      <c r="B13" s="369" t="s">
        <v>248</v>
      </c>
      <c r="C13" s="373">
        <v>1705</v>
      </c>
      <c r="D13" s="373">
        <f>HGB_Viec!E17</f>
        <v>1705</v>
      </c>
      <c r="E13" s="374">
        <f t="shared" si="1"/>
        <v>0</v>
      </c>
      <c r="F13" s="373">
        <v>330074781</v>
      </c>
      <c r="G13" s="373">
        <f>HGB_Tien!D17</f>
        <v>330074781</v>
      </c>
      <c r="H13" s="374">
        <f t="shared" si="2"/>
        <v>0</v>
      </c>
      <c r="I13" s="375">
        <f t="shared" si="3"/>
      </c>
    </row>
    <row r="14" spans="1:9" ht="22.5" customHeight="1">
      <c r="A14" s="367" t="s">
        <v>31</v>
      </c>
      <c r="B14" s="369" t="s">
        <v>249</v>
      </c>
      <c r="C14" s="373">
        <v>1282</v>
      </c>
      <c r="D14" s="373">
        <f>HGB_Viec!E18</f>
        <v>1281</v>
      </c>
      <c r="E14" s="374">
        <f t="shared" si="1"/>
        <v>1</v>
      </c>
      <c r="F14" s="373">
        <v>100336208</v>
      </c>
      <c r="G14" s="373">
        <f>HGB_Tien!D18</f>
        <v>97903425</v>
      </c>
      <c r="H14" s="374">
        <f t="shared" si="2"/>
        <v>2432783</v>
      </c>
      <c r="I14" s="375" t="str">
        <f t="shared" si="3"/>
        <v>Tăng TDR</v>
      </c>
    </row>
    <row r="15" spans="1:9" ht="22.5" customHeight="1">
      <c r="A15" s="367" t="s">
        <v>32</v>
      </c>
      <c r="B15" s="369" t="s">
        <v>244</v>
      </c>
      <c r="C15" s="373">
        <v>1450</v>
      </c>
      <c r="D15" s="373">
        <f>HGB_Viec!E19</f>
        <v>1450</v>
      </c>
      <c r="E15" s="374">
        <f t="shared" si="1"/>
        <v>0</v>
      </c>
      <c r="F15" s="373">
        <v>114159476</v>
      </c>
      <c r="G15" s="373">
        <f>HGB_Tien!D19</f>
        <v>114159476</v>
      </c>
      <c r="H15" s="374">
        <f t="shared" si="2"/>
        <v>0</v>
      </c>
      <c r="I15" s="375">
        <f t="shared" si="3"/>
      </c>
    </row>
    <row r="16" spans="1:9" ht="22.5" customHeight="1">
      <c r="A16" s="367" t="s">
        <v>33</v>
      </c>
      <c r="B16" s="369" t="s">
        <v>250</v>
      </c>
      <c r="C16" s="373">
        <v>613</v>
      </c>
      <c r="D16" s="373">
        <f>HGB_Viec!E20</f>
        <v>613</v>
      </c>
      <c r="E16" s="374">
        <f t="shared" si="1"/>
        <v>0</v>
      </c>
      <c r="F16" s="373">
        <v>52675001</v>
      </c>
      <c r="G16" s="373">
        <f>HGB_Tien!D20</f>
        <v>52675001</v>
      </c>
      <c r="H16" s="374">
        <f t="shared" si="2"/>
        <v>0</v>
      </c>
      <c r="I16" s="375">
        <f t="shared" si="3"/>
      </c>
    </row>
  </sheetData>
  <sheetProtection/>
  <mergeCells count="2">
    <mergeCell ref="A1:I1"/>
    <mergeCell ref="A2:H2"/>
  </mergeCells>
  <printOptions horizontalCentered="1"/>
  <pageMargins left="0.38" right="0.37" top="0.7480314960629921" bottom="0.7480314960629921" header="0.31496062992125984" footer="0.31496062992125984"/>
  <pageSetup horizontalDpi="600" verticalDpi="600" orientation="landscape"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Truong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dc:creator>
  <cp:keywords/>
  <dc:description/>
  <cp:lastModifiedBy>Admin</cp:lastModifiedBy>
  <cp:lastPrinted>2020-06-05T10:16:57Z</cp:lastPrinted>
  <dcterms:created xsi:type="dcterms:W3CDTF">2020-02-24T02:36:10Z</dcterms:created>
  <dcterms:modified xsi:type="dcterms:W3CDTF">2020-06-07T02:54:42Z</dcterms:modified>
  <cp:category/>
  <cp:version/>
  <cp:contentType/>
  <cp:contentStatus/>
</cp:coreProperties>
</file>